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y00\2025年度\45教育委員会事務局教育部\45122施設管理班共有\15除排雪業務\1500公告・申込み\02 R7除排雪業務公告HP\02 掲載用\"/>
    </mc:Choice>
  </mc:AlternateContent>
  <bookViews>
    <workbookView xWindow="0" yWindow="165" windowWidth="15075" windowHeight="4350" tabRatio="924" activeTab="1"/>
  </bookViews>
  <sheets>
    <sheet name="【設計図書閲覧時に提出】⇒" sheetId="11" r:id="rId1"/>
    <sheet name="閲覧（貸出）申請書" sheetId="14" r:id="rId2"/>
    <sheet name="【入札参加申込み時に提出】⇒" sheetId="4" r:id="rId3"/>
    <sheet name="参加申込書" sheetId="1" r:id="rId4"/>
    <sheet name="実績報告" sheetId="2" r:id="rId5"/>
    <sheet name="運転員調書" sheetId="3" r:id="rId6"/>
    <sheet name="【契約締結後に提出】⇒" sheetId="8" r:id="rId7"/>
    <sheet name="業務着手届" sheetId="9" r:id="rId8"/>
    <sheet name="主任技術者通知書" sheetId="10" r:id="rId9"/>
    <sheet name="作業実施調書" sheetId="13" r:id="rId10"/>
    <sheet name="【作業報告】⇒" sheetId="16" r:id="rId11"/>
    <sheet name="除雪連絡票【様式】" sheetId="20" r:id="rId12"/>
    <sheet name="連絡票・作業報告データ" sheetId="21" r:id="rId13"/>
    <sheet name="除雪作業報告書" sheetId="17" r:id="rId14"/>
    <sheet name="除雪作業報告書【様式】" sheetId="23" r:id="rId15"/>
    <sheet name="メーター添付用紙【参考】" sheetId="22" r:id="rId16"/>
    <sheet name="排雪作業報告書" sheetId="19" r:id="rId17"/>
    <sheet name="【業務完了時に提出】⇒" sheetId="24" r:id="rId18"/>
    <sheet name="業務完了届" sheetId="12" r:id="rId19"/>
    <sheet name="DATA" sheetId="18" r:id="rId20"/>
  </sheets>
  <definedNames>
    <definedName name="_Sort" localSheetId="17" hidden="1">#REF!</definedName>
    <definedName name="_Sort" localSheetId="14" hidden="1">#REF!</definedName>
    <definedName name="_Sort" localSheetId="11" hidden="1">#REF!</definedName>
    <definedName name="_Sort" hidden="1">#REF!</definedName>
    <definedName name="_xlnm.Print_Area" localSheetId="15">メーター添付用紙【参考】!$A$2:$C$17</definedName>
    <definedName name="_xlnm.Print_Area" localSheetId="5">運転員調書!$A$2:$AY$63</definedName>
    <definedName name="_xlnm.Print_Area" localSheetId="1">'閲覧（貸出）申請書'!$A$2:$AV$49</definedName>
    <definedName name="_xlnm.Print_Area" localSheetId="18">業務完了届!$A$2:$AY$57</definedName>
    <definedName name="_xlnm.Print_Area" localSheetId="7">業務着手届!$A$2:$AY$56</definedName>
    <definedName name="_xlnm.Print_Area" localSheetId="9">作業実施調書!$A$2:$AX$61</definedName>
    <definedName name="_xlnm.Print_Area" localSheetId="3">参加申込書!$A$2:$AY$58</definedName>
    <definedName name="_xlnm.Print_Area" localSheetId="4">実績報告!$A$2:$AY$67</definedName>
    <definedName name="_xlnm.Print_Area" localSheetId="8">主任技術者通知書!$A$2:$AY$58</definedName>
    <definedName name="_xlnm.Print_Area" localSheetId="13">除雪作業報告書!$B$2:$BG$79</definedName>
    <definedName name="_xlnm.Print_Area" localSheetId="14">除雪作業報告書【様式】!$B$2:$BG$79</definedName>
    <definedName name="_xlnm.Print_Area" localSheetId="11">除雪連絡票【様式】!$A$1:$BN$60</definedName>
    <definedName name="_xlnm.Print_Area" localSheetId="16">排雪作業報告書!$A$4:$BC$58</definedName>
    <definedName name="_xlnm.Print_Titles" localSheetId="12">連絡票・作業報告データ!$9:$10</definedName>
    <definedName name="工区">DATA!$B$14:$B$27</definedName>
    <definedName name="新" localSheetId="17" hidden="1">#REF!</definedName>
    <definedName name="新" localSheetId="14" hidden="1">#REF!</definedName>
    <definedName name="新" localSheetId="11" hidden="1">#REF!</definedName>
    <definedName name="新" hidden="1">#REF!</definedName>
    <definedName name="第10工区">DATA!$Q$2:$Q$7</definedName>
    <definedName name="第11工区">DATA!$R$2:$R$7</definedName>
    <definedName name="第12工区">DATA!$S$2:$S$7</definedName>
    <definedName name="第13工区">DATA!$T$2:$T$7</definedName>
    <definedName name="第14工区">DATA!$U$2:$U$7</definedName>
    <definedName name="第１工区">DATA!$H$2:$H$7</definedName>
    <definedName name="第２工区">DATA!$I$2:$I$7</definedName>
    <definedName name="第３工区">DATA!$J$2:$J$7</definedName>
    <definedName name="第４工区">DATA!$K$2:$K$7</definedName>
    <definedName name="第５工区">DATA!$L$2:$L$7</definedName>
    <definedName name="第６工区">DATA!$M$2:$M$7</definedName>
    <definedName name="第７工区">DATA!$N$2:$N$7</definedName>
    <definedName name="第８工区">DATA!$O$2:$O$7</definedName>
    <definedName name="第９工区">DATA!$P$2:$P$7</definedName>
  </definedNames>
  <calcPr calcId="162913"/>
</workbook>
</file>

<file path=xl/calcChain.xml><?xml version="1.0" encoding="utf-8"?>
<calcChain xmlns="http://schemas.openxmlformats.org/spreadsheetml/2006/main">
  <c r="AI31" i="19" l="1"/>
  <c r="AI32" i="19"/>
  <c r="AI33" i="19"/>
  <c r="AI34" i="19"/>
  <c r="AI35" i="19"/>
  <c r="AI36" i="19"/>
  <c r="AI37" i="19"/>
  <c r="AI38" i="19"/>
  <c r="AI39" i="19"/>
  <c r="AI40" i="19"/>
  <c r="AI41" i="19"/>
  <c r="AI42" i="19"/>
  <c r="AI43" i="19"/>
  <c r="AI44" i="19"/>
  <c r="AI45" i="19"/>
  <c r="AI46" i="19"/>
  <c r="AI47" i="19"/>
  <c r="AI48" i="19"/>
  <c r="AI49" i="19"/>
  <c r="AI50" i="19"/>
  <c r="AI51" i="19"/>
  <c r="AI52" i="19"/>
  <c r="AI53" i="19"/>
  <c r="AI54" i="19"/>
  <c r="AI55" i="19"/>
  <c r="AI56" i="19"/>
  <c r="AI30" i="19"/>
  <c r="AQ12" i="23"/>
  <c r="B24" i="23" s="1"/>
  <c r="BX4" i="23"/>
  <c r="BY4" i="23"/>
  <c r="AE12" i="23"/>
  <c r="Y1" i="19" l="1"/>
  <c r="L1" i="19"/>
  <c r="AN2" i="19" s="1"/>
  <c r="BG22" i="19"/>
  <c r="BG23" i="19"/>
  <c r="BG24" i="19"/>
  <c r="BG25" i="19"/>
  <c r="BG26" i="19"/>
  <c r="BG27" i="19"/>
  <c r="BG28" i="19"/>
  <c r="BG29" i="19"/>
  <c r="BG30" i="19"/>
  <c r="BG31" i="19"/>
  <c r="BG32" i="19"/>
  <c r="BG33" i="19"/>
  <c r="BG34" i="19"/>
  <c r="BG35" i="19"/>
  <c r="BG21" i="19"/>
  <c r="BI22" i="19"/>
  <c r="BI23" i="19"/>
  <c r="BI24" i="19"/>
  <c r="BI25" i="19"/>
  <c r="BI26" i="19"/>
  <c r="BI27" i="19"/>
  <c r="BI28" i="19"/>
  <c r="BI29" i="19"/>
  <c r="BI30" i="19"/>
  <c r="BI31" i="19"/>
  <c r="BI32" i="19"/>
  <c r="BI33" i="19"/>
  <c r="BI34" i="19"/>
  <c r="BI35" i="19"/>
  <c r="BI21" i="19"/>
  <c r="BK22" i="19"/>
  <c r="BK23" i="19"/>
  <c r="BK24" i="19"/>
  <c r="BK25" i="19"/>
  <c r="BK26" i="19"/>
  <c r="BK27" i="19"/>
  <c r="BK28" i="19"/>
  <c r="BK29" i="19"/>
  <c r="BK30" i="19"/>
  <c r="BK31" i="19"/>
  <c r="BK32" i="19"/>
  <c r="BK33" i="19"/>
  <c r="BK34" i="19"/>
  <c r="BK35" i="19"/>
  <c r="BK21" i="19"/>
  <c r="AM2" i="13" l="1"/>
  <c r="AM2" i="10"/>
  <c r="AM6" i="9"/>
  <c r="AM2" i="3"/>
  <c r="AM2" i="2"/>
  <c r="AM2" i="1"/>
  <c r="AK2" i="14"/>
  <c r="BO22" i="17" l="1"/>
  <c r="BO23" i="17"/>
  <c r="BO24" i="17"/>
  <c r="BO25" i="17"/>
  <c r="BO26" i="17"/>
  <c r="BO27" i="17"/>
  <c r="BO28" i="17"/>
  <c r="BO29" i="17"/>
  <c r="BO30" i="17"/>
  <c r="BO31" i="17"/>
  <c r="BO32" i="17"/>
  <c r="BO33" i="17"/>
  <c r="BO34" i="17"/>
  <c r="BO35" i="17"/>
  <c r="BO21" i="17"/>
  <c r="D28" i="18" l="1"/>
  <c r="B24" i="17" l="1"/>
  <c r="AE12" i="17"/>
  <c r="BX3" i="17"/>
  <c r="BM35" i="17" l="1"/>
  <c r="BM22" i="17"/>
  <c r="BM23" i="17"/>
  <c r="BM24" i="17"/>
  <c r="BM25" i="17"/>
  <c r="BM26" i="17"/>
  <c r="BM27" i="17"/>
  <c r="BM28" i="17"/>
  <c r="BM29" i="17"/>
  <c r="BM30" i="17"/>
  <c r="BM31" i="17"/>
  <c r="BM32" i="17"/>
  <c r="BM33" i="17"/>
  <c r="BM34" i="17"/>
  <c r="BM21" i="17"/>
  <c r="B11" i="21"/>
  <c r="L20" i="19" l="1"/>
  <c r="AG16" i="19"/>
  <c r="L18" i="19"/>
  <c r="BE30" i="19" l="1"/>
  <c r="BH36" i="19"/>
  <c r="BI36" i="19"/>
  <c r="BJ36" i="19"/>
  <c r="BK36" i="19"/>
  <c r="BG36" i="19"/>
  <c r="AK1" i="19" s="1"/>
  <c r="BJ36" i="17"/>
  <c r="M18" i="23"/>
  <c r="BF16" i="19"/>
  <c r="AH16" i="23"/>
  <c r="M20" i="17" l="1"/>
  <c r="AC17" i="9"/>
  <c r="D15" i="18" l="1"/>
  <c r="N48" i="12" l="1"/>
  <c r="BE31" i="19"/>
  <c r="C4" i="22" l="1"/>
  <c r="C8" i="22"/>
  <c r="M20" i="23"/>
  <c r="C6" i="22"/>
  <c r="AZ29" i="3"/>
  <c r="BK36" i="17" l="1"/>
  <c r="BL36" i="17"/>
  <c r="BM36" i="17"/>
  <c r="AQ12" i="17" s="1"/>
  <c r="B29" i="17" s="1"/>
  <c r="BN36" i="17"/>
  <c r="AL24" i="14" l="1"/>
  <c r="AI33" i="12"/>
  <c r="AJ73" i="23" l="1"/>
  <c r="T73" i="23" s="1"/>
  <c r="AJ72" i="23"/>
  <c r="T72" i="23" s="1"/>
  <c r="AJ71" i="23"/>
  <c r="T71" i="23" s="1"/>
  <c r="AJ70" i="23"/>
  <c r="T70" i="23" s="1"/>
  <c r="AJ69" i="23"/>
  <c r="T69" i="23" s="1"/>
  <c r="AJ78" i="23" l="1"/>
  <c r="T78" i="23" s="1"/>
  <c r="AJ77" i="23"/>
  <c r="T77" i="23" s="1"/>
  <c r="AJ76" i="23"/>
  <c r="T76" i="23" s="1"/>
  <c r="AJ75" i="23"/>
  <c r="T75" i="23" s="1"/>
  <c r="AJ74" i="23"/>
  <c r="T74" i="23" s="1"/>
  <c r="AJ68" i="23"/>
  <c r="T68" i="23" s="1"/>
  <c r="AJ67" i="23"/>
  <c r="T67" i="23" s="1"/>
  <c r="AJ66" i="23"/>
  <c r="T66" i="23" s="1"/>
  <c r="AJ65" i="23"/>
  <c r="T65" i="23" s="1"/>
  <c r="AJ64" i="23"/>
  <c r="T64" i="23" s="1"/>
  <c r="AJ63" i="23"/>
  <c r="T63" i="23" s="1"/>
  <c r="AJ62" i="23"/>
  <c r="T62" i="23" s="1"/>
  <c r="AJ61" i="23"/>
  <c r="T61" i="23" s="1"/>
  <c r="AJ60" i="23"/>
  <c r="T60" i="23" s="1"/>
  <c r="AJ59" i="23"/>
  <c r="T59" i="23" s="1"/>
  <c r="AJ58" i="23"/>
  <c r="T58" i="23" s="1"/>
  <c r="AJ57" i="23"/>
  <c r="T57" i="23" s="1"/>
  <c r="AJ56" i="23"/>
  <c r="T56" i="23" s="1"/>
  <c r="AJ55" i="23"/>
  <c r="T55" i="23" s="1"/>
  <c r="AJ54" i="23"/>
  <c r="T54" i="23" s="1"/>
  <c r="AJ53" i="23"/>
  <c r="T53" i="23" s="1"/>
  <c r="AJ52" i="23"/>
  <c r="T52" i="23" s="1"/>
  <c r="AJ51" i="23"/>
  <c r="T51" i="23" s="1"/>
  <c r="AJ50" i="23"/>
  <c r="T50" i="23" s="1"/>
  <c r="AJ49" i="23"/>
  <c r="T49" i="23" s="1"/>
  <c r="AJ48" i="23"/>
  <c r="T48" i="23" s="1"/>
  <c r="AJ47" i="23"/>
  <c r="T47" i="23" s="1"/>
  <c r="AJ46" i="23"/>
  <c r="T46" i="23" s="1"/>
  <c r="AJ45" i="23"/>
  <c r="T45" i="23" s="1"/>
  <c r="AJ44" i="23"/>
  <c r="T44" i="23" s="1"/>
  <c r="AJ43" i="23"/>
  <c r="T43" i="23" s="1"/>
  <c r="AJ42" i="23"/>
  <c r="T42" i="23" s="1"/>
  <c r="AJ41" i="23"/>
  <c r="T41" i="23" s="1"/>
  <c r="AJ40" i="23"/>
  <c r="T40" i="23" s="1"/>
  <c r="AJ39" i="23"/>
  <c r="T39" i="23" s="1"/>
  <c r="AJ38" i="23"/>
  <c r="T38" i="23" s="1"/>
  <c r="AJ37" i="23"/>
  <c r="T37" i="23" s="1"/>
  <c r="AJ36" i="23"/>
  <c r="T36" i="23" s="1"/>
  <c r="AJ35" i="23"/>
  <c r="T35" i="23" s="1"/>
  <c r="AJ34" i="23"/>
  <c r="T34" i="23" s="1"/>
  <c r="AJ33" i="23"/>
  <c r="T33" i="23" s="1"/>
  <c r="AJ32" i="23"/>
  <c r="T32" i="23" s="1"/>
  <c r="AJ31" i="23"/>
  <c r="T31" i="23" s="1"/>
  <c r="AJ30" i="23"/>
  <c r="T30" i="23" s="1"/>
  <c r="AJ29" i="23"/>
  <c r="T29" i="23" s="1"/>
  <c r="AJ28" i="23"/>
  <c r="T28" i="23" s="1"/>
  <c r="AJ27" i="23"/>
  <c r="T27" i="23" s="1"/>
  <c r="AJ26" i="23"/>
  <c r="T26" i="23" s="1"/>
  <c r="AJ25" i="23"/>
  <c r="T25" i="23" s="1"/>
  <c r="AJ24" i="23"/>
  <c r="BI16" i="23"/>
  <c r="T24" i="23" l="1"/>
  <c r="AO24" i="23"/>
  <c r="B29" i="23"/>
  <c r="AO29" i="23" s="1"/>
  <c r="B35" i="1"/>
  <c r="AQ35" i="1"/>
  <c r="AQ29" i="1"/>
  <c r="B29" i="1"/>
  <c r="B34" i="23" l="1"/>
  <c r="B39" i="23" l="1"/>
  <c r="AO34" i="23"/>
  <c r="D16" i="18"/>
  <c r="D17" i="18"/>
  <c r="D18" i="18"/>
  <c r="D19" i="18"/>
  <c r="D20" i="18"/>
  <c r="D21" i="18"/>
  <c r="D22" i="18"/>
  <c r="D23" i="18"/>
  <c r="D24" i="18"/>
  <c r="D25" i="18"/>
  <c r="D26" i="18"/>
  <c r="D27" i="18"/>
  <c r="D14" i="18"/>
  <c r="B44" i="23" l="1"/>
  <c r="AO39" i="23"/>
  <c r="B3" i="21"/>
  <c r="C3" i="21" s="1"/>
  <c r="K6" i="21" l="1"/>
  <c r="E6" i="21"/>
  <c r="C6" i="21"/>
  <c r="I6" i="21"/>
  <c r="G6" i="21"/>
  <c r="B49" i="23"/>
  <c r="AO44" i="23"/>
  <c r="W25" i="17" l="1"/>
  <c r="AC25" i="17"/>
  <c r="AC27" i="17"/>
  <c r="W26" i="17"/>
  <c r="AC24" i="17"/>
  <c r="W24" i="17"/>
  <c r="W28" i="17"/>
  <c r="AC28" i="17"/>
  <c r="W27" i="17"/>
  <c r="AC26" i="17"/>
  <c r="Z9" i="20"/>
  <c r="A11" i="21"/>
  <c r="B12" i="21"/>
  <c r="B54" i="23"/>
  <c r="AO49" i="23"/>
  <c r="V42" i="13"/>
  <c r="AU2" i="13"/>
  <c r="AQ2" i="13"/>
  <c r="AQ2" i="10"/>
  <c r="AZ56" i="3"/>
  <c r="AZ53" i="3"/>
  <c r="AZ50" i="3"/>
  <c r="AZ47" i="3"/>
  <c r="AZ44" i="3"/>
  <c r="AZ41" i="3"/>
  <c r="AZ38" i="3"/>
  <c r="AZ35" i="3"/>
  <c r="AZ32" i="3"/>
  <c r="A12" i="21" l="1"/>
  <c r="AJ1" i="13"/>
  <c r="AV43" i="13" s="1"/>
  <c r="AJ27" i="17"/>
  <c r="T27" i="17" s="1"/>
  <c r="AJ24" i="17"/>
  <c r="T24" i="17" s="1"/>
  <c r="AJ26" i="17"/>
  <c r="T26" i="17" s="1"/>
  <c r="AJ28" i="17"/>
  <c r="T28" i="17" s="1"/>
  <c r="AJ25" i="17"/>
  <c r="T25" i="17" s="1"/>
  <c r="B13" i="21"/>
  <c r="B59" i="23"/>
  <c r="AO54" i="23"/>
  <c r="AU2" i="3"/>
  <c r="AQ2" i="3"/>
  <c r="AJ1" i="3"/>
  <c r="AQ2" i="2"/>
  <c r="AU2" i="2"/>
  <c r="AJ31" i="13"/>
  <c r="AL29" i="10"/>
  <c r="AC14" i="2"/>
  <c r="AQ41" i="1"/>
  <c r="AQ38" i="1"/>
  <c r="AQ32" i="1"/>
  <c r="AF48" i="12"/>
  <c r="K38" i="12"/>
  <c r="J29" i="3" l="1"/>
  <c r="A13" i="21"/>
  <c r="B14" i="21"/>
  <c r="B64" i="23"/>
  <c r="AO59" i="23"/>
  <c r="A15" i="18"/>
  <c r="AH16" i="17" l="1"/>
  <c r="A14" i="21"/>
  <c r="B15" i="21"/>
  <c r="B69" i="23"/>
  <c r="AO64" i="23"/>
  <c r="A16" i="18"/>
  <c r="A17" i="18" s="1"/>
  <c r="A18" i="18" s="1"/>
  <c r="A19" i="18" s="1"/>
  <c r="A20" i="18" s="1"/>
  <c r="A21" i="18" s="1"/>
  <c r="A22" i="18" s="1"/>
  <c r="A23" i="18" s="1"/>
  <c r="A24" i="18" s="1"/>
  <c r="A25" i="18" s="1"/>
  <c r="A26" i="18" s="1"/>
  <c r="A27" i="18" s="1"/>
  <c r="AI33" i="9"/>
  <c r="N43" i="9"/>
  <c r="E16" i="18"/>
  <c r="F16" i="18"/>
  <c r="E17" i="18"/>
  <c r="F17" i="18"/>
  <c r="E18" i="18"/>
  <c r="F18" i="18"/>
  <c r="E19" i="18"/>
  <c r="F19" i="18"/>
  <c r="E20" i="18"/>
  <c r="F20" i="18"/>
  <c r="E21" i="18"/>
  <c r="F21" i="18"/>
  <c r="E22" i="18"/>
  <c r="F22" i="18"/>
  <c r="E23" i="18"/>
  <c r="F23" i="18"/>
  <c r="E24" i="18"/>
  <c r="F24" i="18"/>
  <c r="E25" i="18"/>
  <c r="F25" i="18"/>
  <c r="E26" i="18"/>
  <c r="F26" i="18"/>
  <c r="E27" i="18"/>
  <c r="F27" i="18"/>
  <c r="F15" i="18"/>
  <c r="E15" i="18"/>
  <c r="M18" i="17" l="1"/>
  <c r="BI16" i="17"/>
  <c r="A15" i="21"/>
  <c r="B16" i="21"/>
  <c r="B74" i="23"/>
  <c r="AO74" i="23" s="1"/>
  <c r="AO69" i="23"/>
  <c r="A16" i="21" l="1"/>
  <c r="B17" i="21"/>
  <c r="A17" i="21" s="1"/>
  <c r="B41" i="1"/>
  <c r="B38" i="1"/>
  <c r="B32" i="1"/>
  <c r="B18" i="21" l="1"/>
  <c r="A18" i="21" s="1"/>
  <c r="B19" i="21" l="1"/>
  <c r="BE33" i="19"/>
  <c r="BE32" i="19"/>
  <c r="BE34" i="19"/>
  <c r="BE35" i="19"/>
  <c r="BE36" i="19"/>
  <c r="BE37" i="19"/>
  <c r="BE38" i="19"/>
  <c r="BE39" i="19"/>
  <c r="BE40" i="19"/>
  <c r="BE41" i="19"/>
  <c r="BE42" i="19"/>
  <c r="BE43" i="19"/>
  <c r="BE44" i="19"/>
  <c r="BE45" i="19"/>
  <c r="BE46" i="19"/>
  <c r="BE47" i="19"/>
  <c r="BE48" i="19"/>
  <c r="BE49" i="19"/>
  <c r="BE50" i="19"/>
  <c r="BE51" i="19"/>
  <c r="BE52" i="19"/>
  <c r="BE53" i="19"/>
  <c r="BE54" i="19"/>
  <c r="BE55" i="19"/>
  <c r="BE56" i="19"/>
  <c r="A19" i="21" l="1"/>
  <c r="B20" i="21"/>
  <c r="A20" i="21" s="1"/>
  <c r="AC11" i="13"/>
  <c r="AC8" i="10"/>
  <c r="B21" i="21" l="1"/>
  <c r="A21" i="21" s="1"/>
  <c r="B22" i="21" l="1"/>
  <c r="A22" i="21" s="1"/>
  <c r="F31" i="17"/>
  <c r="F29" i="17"/>
  <c r="F30" i="17"/>
  <c r="F33" i="17"/>
  <c r="F32" i="17"/>
  <c r="B34" i="17"/>
  <c r="AF43" i="9"/>
  <c r="K48" i="9"/>
  <c r="AC17" i="12"/>
  <c r="AC14" i="12"/>
  <c r="AC8" i="13"/>
  <c r="AC11" i="10"/>
  <c r="AC14" i="10"/>
  <c r="AU2" i="10"/>
  <c r="AC14" i="9"/>
  <c r="J56" i="3"/>
  <c r="J53" i="3"/>
  <c r="J50" i="3"/>
  <c r="J47" i="3"/>
  <c r="J44" i="3"/>
  <c r="J41" i="3"/>
  <c r="J38" i="3"/>
  <c r="J35" i="3"/>
  <c r="J32" i="3"/>
  <c r="AC14" i="3"/>
  <c r="AC11" i="3"/>
  <c r="AC8" i="3"/>
  <c r="AC11" i="2"/>
  <c r="AC8" i="2"/>
  <c r="AC29" i="17" l="1"/>
  <c r="W29" i="17"/>
  <c r="AC33" i="17"/>
  <c r="W33" i="17"/>
  <c r="W32" i="17"/>
  <c r="AC32" i="17"/>
  <c r="AC31" i="17"/>
  <c r="W31" i="17"/>
  <c r="W30" i="17"/>
  <c r="AC30" i="17"/>
  <c r="F35" i="17"/>
  <c r="B23" i="21"/>
  <c r="F38" i="17"/>
  <c r="F36" i="17"/>
  <c r="F37" i="17"/>
  <c r="F34" i="17"/>
  <c r="Z7" i="20"/>
  <c r="AC14" i="13"/>
  <c r="N33" i="10"/>
  <c r="AJ33" i="17" l="1"/>
  <c r="AJ29" i="17"/>
  <c r="T29" i="17" s="1"/>
  <c r="AJ30" i="17"/>
  <c r="T30" i="17" s="1"/>
  <c r="AJ32" i="17"/>
  <c r="AJ31" i="17"/>
  <c r="T31" i="17" s="1"/>
  <c r="T32" i="17"/>
  <c r="T33" i="17"/>
  <c r="AC36" i="17"/>
  <c r="W36" i="17"/>
  <c r="AC37" i="17"/>
  <c r="W37" i="17"/>
  <c r="AC38" i="17"/>
  <c r="W38" i="17"/>
  <c r="AC34" i="17"/>
  <c r="W34" i="17"/>
  <c r="W35" i="17"/>
  <c r="AC35" i="17"/>
  <c r="A23" i="21"/>
  <c r="B24" i="21"/>
  <c r="B39" i="17"/>
  <c r="A1" i="13"/>
  <c r="AJ34" i="17" l="1"/>
  <c r="AJ37" i="17"/>
  <c r="T37" i="17" s="1"/>
  <c r="AJ36" i="17"/>
  <c r="T36" i="17" s="1"/>
  <c r="AJ38" i="17"/>
  <c r="T38" i="17" s="1"/>
  <c r="AJ35" i="17"/>
  <c r="T35" i="17" s="1"/>
  <c r="T34" i="17"/>
  <c r="A24" i="21"/>
  <c r="B25" i="21"/>
  <c r="F41" i="17"/>
  <c r="F43" i="17"/>
  <c r="F40" i="17"/>
  <c r="F42" i="17"/>
  <c r="F39" i="17"/>
  <c r="B44" i="17"/>
  <c r="AC39" i="17" l="1"/>
  <c r="W39" i="17"/>
  <c r="AC43" i="17"/>
  <c r="W43" i="17"/>
  <c r="AC42" i="17"/>
  <c r="W42" i="17"/>
  <c r="AC41" i="17"/>
  <c r="W41" i="17"/>
  <c r="AC40" i="17"/>
  <c r="W40" i="17"/>
  <c r="A25" i="21"/>
  <c r="B26" i="21"/>
  <c r="F44" i="17"/>
  <c r="F47" i="17"/>
  <c r="F48" i="17"/>
  <c r="F45" i="17"/>
  <c r="F46" i="17"/>
  <c r="B49" i="17"/>
  <c r="AJ41" i="17" l="1"/>
  <c r="AJ39" i="17"/>
  <c r="AJ42" i="17"/>
  <c r="T42" i="17" s="1"/>
  <c r="AJ40" i="17"/>
  <c r="T40" i="17" s="1"/>
  <c r="AJ43" i="17"/>
  <c r="T43" i="17" s="1"/>
  <c r="T41" i="17"/>
  <c r="W46" i="17"/>
  <c r="AC46" i="17"/>
  <c r="AC45" i="17"/>
  <c r="W45" i="17"/>
  <c r="W48" i="17"/>
  <c r="AC48" i="17"/>
  <c r="W47" i="17"/>
  <c r="AC47" i="17"/>
  <c r="W44" i="17"/>
  <c r="AC44" i="17"/>
  <c r="T39" i="17"/>
  <c r="A26" i="21"/>
  <c r="B27" i="21"/>
  <c r="F53" i="17"/>
  <c r="F51" i="17"/>
  <c r="F52" i="17"/>
  <c r="F50" i="17"/>
  <c r="F49" i="17"/>
  <c r="B54" i="17"/>
  <c r="AJ48" i="17" l="1"/>
  <c r="T48" i="17" s="1"/>
  <c r="AJ45" i="17"/>
  <c r="T45" i="17" s="1"/>
  <c r="AJ46" i="17"/>
  <c r="T46" i="17" s="1"/>
  <c r="AJ47" i="17"/>
  <c r="T47" i="17" s="1"/>
  <c r="AJ44" i="17"/>
  <c r="T44" i="17" s="1"/>
  <c r="W51" i="17"/>
  <c r="AC51" i="17"/>
  <c r="W53" i="17"/>
  <c r="AC53" i="17"/>
  <c r="W49" i="17"/>
  <c r="AC49" i="17"/>
  <c r="AC50" i="17"/>
  <c r="W50" i="17"/>
  <c r="W52" i="17"/>
  <c r="AC52" i="17"/>
  <c r="A27" i="21"/>
  <c r="B59" i="17"/>
  <c r="B28" i="21"/>
  <c r="F57" i="17"/>
  <c r="F56" i="17"/>
  <c r="F54" i="17"/>
  <c r="F55" i="17"/>
  <c r="F58" i="17"/>
  <c r="AJ53" i="17" l="1"/>
  <c r="T53" i="17" s="1"/>
  <c r="AJ52" i="17"/>
  <c r="T52" i="17" s="1"/>
  <c r="AJ49" i="17"/>
  <c r="T49" i="17" s="1"/>
  <c r="AJ50" i="17"/>
  <c r="AJ51" i="17"/>
  <c r="T51" i="17" s="1"/>
  <c r="AC58" i="17"/>
  <c r="W58" i="17"/>
  <c r="AC55" i="17"/>
  <c r="W55" i="17"/>
  <c r="AC54" i="17"/>
  <c r="W54" i="17"/>
  <c r="W56" i="17"/>
  <c r="AC56" i="17"/>
  <c r="AC57" i="17"/>
  <c r="W57" i="17"/>
  <c r="T50" i="17"/>
  <c r="A28" i="21"/>
  <c r="B64" i="17"/>
  <c r="B29" i="21"/>
  <c r="F59" i="17"/>
  <c r="F61" i="17"/>
  <c r="F63" i="17"/>
  <c r="F60" i="17"/>
  <c r="F62" i="17"/>
  <c r="AJ57" i="17" l="1"/>
  <c r="AJ55" i="17"/>
  <c r="AJ58" i="17"/>
  <c r="T58" i="17" s="1"/>
  <c r="AJ54" i="17"/>
  <c r="T54" i="17" s="1"/>
  <c r="AJ56" i="17"/>
  <c r="T56" i="17" s="1"/>
  <c r="T57" i="17"/>
  <c r="AC63" i="17"/>
  <c r="W63" i="17"/>
  <c r="AC62" i="17"/>
  <c r="W62" i="17"/>
  <c r="W60" i="17"/>
  <c r="AC60" i="17"/>
  <c r="AC61" i="17"/>
  <c r="W61" i="17"/>
  <c r="AC59" i="17"/>
  <c r="W59" i="17"/>
  <c r="T55" i="17"/>
  <c r="A29" i="21"/>
  <c r="B69" i="17"/>
  <c r="B30" i="21"/>
  <c r="F64" i="17"/>
  <c r="F68" i="17"/>
  <c r="F67" i="17"/>
  <c r="F66" i="17"/>
  <c r="F65" i="17"/>
  <c r="K38" i="9"/>
  <c r="AJ59" i="17" l="1"/>
  <c r="AJ62" i="17"/>
  <c r="AJ60" i="17"/>
  <c r="T60" i="17" s="1"/>
  <c r="AJ61" i="17"/>
  <c r="T61" i="17" s="1"/>
  <c r="AJ63" i="17"/>
  <c r="T63" i="17" s="1"/>
  <c r="T62" i="17"/>
  <c r="AC65" i="17"/>
  <c r="W65" i="17"/>
  <c r="W66" i="17"/>
  <c r="AC66" i="17"/>
  <c r="AC67" i="17"/>
  <c r="W67" i="17"/>
  <c r="W68" i="17"/>
  <c r="AC68" i="17"/>
  <c r="AC64" i="17"/>
  <c r="W64" i="17"/>
  <c r="T59" i="17"/>
  <c r="A30" i="21"/>
  <c r="B74" i="17"/>
  <c r="B31" i="21"/>
  <c r="F73" i="17"/>
  <c r="F72" i="17"/>
  <c r="F70" i="17"/>
  <c r="F71" i="17"/>
  <c r="F69" i="17"/>
  <c r="AJ64" i="17" l="1"/>
  <c r="AJ66" i="17"/>
  <c r="T66" i="17" s="1"/>
  <c r="AJ65" i="17"/>
  <c r="T65" i="17" s="1"/>
  <c r="AJ68" i="17"/>
  <c r="AJ67" i="17"/>
  <c r="T67" i="17" s="1"/>
  <c r="T68" i="17"/>
  <c r="AC73" i="17"/>
  <c r="W73" i="17"/>
  <c r="AC69" i="17"/>
  <c r="W69" i="17"/>
  <c r="W70" i="17"/>
  <c r="AC70" i="17"/>
  <c r="W71" i="17"/>
  <c r="AC71" i="17"/>
  <c r="AC72" i="17"/>
  <c r="W72" i="17"/>
  <c r="T64" i="17"/>
  <c r="A31" i="21"/>
  <c r="B32" i="21"/>
  <c r="F75" i="17"/>
  <c r="AC75" i="17" s="1"/>
  <c r="F77" i="17"/>
  <c r="AC77" i="17" s="1"/>
  <c r="F74" i="17"/>
  <c r="AC74" i="17" s="1"/>
  <c r="F76" i="17"/>
  <c r="AC76" i="17" s="1"/>
  <c r="F78" i="17"/>
  <c r="AC78" i="17" s="1"/>
  <c r="AJ72" i="17" l="1"/>
  <c r="T72" i="17" s="1"/>
  <c r="AJ69" i="17"/>
  <c r="AJ70" i="17"/>
  <c r="T70" i="17" s="1"/>
  <c r="AJ73" i="17"/>
  <c r="T73" i="17" s="1"/>
  <c r="AJ71" i="17"/>
  <c r="T71" i="17"/>
  <c r="W78" i="17"/>
  <c r="AJ78" i="17" s="1"/>
  <c r="W75" i="17"/>
  <c r="AJ75" i="17" s="1"/>
  <c r="W76" i="17"/>
  <c r="AJ76" i="17" s="1"/>
  <c r="W74" i="17"/>
  <c r="AJ74" i="17" s="1"/>
  <c r="W77" i="17"/>
  <c r="AJ77" i="17" s="1"/>
  <c r="T69" i="17"/>
  <c r="A32" i="21"/>
  <c r="B33" i="21"/>
  <c r="T78" i="17" l="1"/>
  <c r="T77" i="17"/>
  <c r="T76" i="17"/>
  <c r="T75" i="17"/>
  <c r="T74" i="17"/>
  <c r="A33" i="21"/>
  <c r="B34" i="21"/>
  <c r="A34" i="21" l="1"/>
  <c r="B35" i="21"/>
  <c r="A35" i="21" l="1"/>
  <c r="B36" i="21"/>
  <c r="A36" i="21" l="1"/>
  <c r="B37" i="21"/>
  <c r="A37" i="21" l="1"/>
  <c r="B38" i="21"/>
  <c r="A38" i="21" l="1"/>
  <c r="B39" i="21"/>
  <c r="A39" i="21" l="1"/>
  <c r="B40" i="21"/>
  <c r="A40" i="21" l="1"/>
  <c r="B41" i="21"/>
  <c r="A41" i="21" s="1"/>
  <c r="B42" i="21" l="1"/>
  <c r="A42" i="21" s="1"/>
  <c r="B43" i="21" l="1"/>
  <c r="A43" i="21" s="1"/>
  <c r="B44" i="21" l="1"/>
  <c r="A44" i="21" s="1"/>
  <c r="B45" i="21" l="1"/>
  <c r="A45" i="21" s="1"/>
  <c r="B46" i="21" l="1"/>
  <c r="A46" i="21" s="1"/>
  <c r="B47" i="21" l="1"/>
  <c r="A47" i="21" s="1"/>
  <c r="B48" i="21" l="1"/>
  <c r="A48" i="21" s="1"/>
  <c r="B49" i="21" l="1"/>
  <c r="A49" i="21" s="1"/>
  <c r="B50" i="21" l="1"/>
  <c r="A50" i="21" s="1"/>
  <c r="B51" i="21" l="1"/>
  <c r="A51" i="21" s="1"/>
  <c r="B52" i="21" l="1"/>
  <c r="A52" i="21" s="1"/>
  <c r="B53" i="21" l="1"/>
  <c r="A53" i="21" s="1"/>
  <c r="B54" i="21" l="1"/>
  <c r="A54" i="21" s="1"/>
  <c r="B55" i="21" l="1"/>
  <c r="A55" i="21" s="1"/>
  <c r="B56" i="21" l="1"/>
  <c r="A56" i="21" s="1"/>
  <c r="B57" i="21" l="1"/>
  <c r="A57" i="21" s="1"/>
  <c r="B58" i="21" l="1"/>
  <c r="A58" i="21" s="1"/>
  <c r="B59" i="21" l="1"/>
  <c r="A59" i="21" s="1"/>
  <c r="B60" i="21" l="1"/>
  <c r="A60" i="21" s="1"/>
  <c r="B61" i="21" l="1"/>
  <c r="A61" i="21" s="1"/>
  <c r="B62" i="21" l="1"/>
  <c r="A62" i="21" s="1"/>
  <c r="B63" i="21" l="1"/>
  <c r="A63" i="21" s="1"/>
  <c r="B64" i="21" l="1"/>
  <c r="A64" i="21" s="1"/>
  <c r="B65" i="21" l="1"/>
  <c r="A65" i="21" s="1"/>
  <c r="B66" i="21" l="1"/>
  <c r="A66" i="21" s="1"/>
  <c r="B67" i="21" l="1"/>
  <c r="A67" i="21" s="1"/>
  <c r="B68" i="21" l="1"/>
  <c r="A68" i="21" s="1"/>
  <c r="B69" i="21" l="1"/>
  <c r="A69" i="21" s="1"/>
  <c r="B70" i="21" l="1"/>
  <c r="A70" i="21" s="1"/>
  <c r="B71" i="21" l="1"/>
  <c r="A71" i="21" s="1"/>
  <c r="B72" i="21" l="1"/>
  <c r="A72" i="21" s="1"/>
  <c r="B73" i="21" l="1"/>
  <c r="A73" i="21" s="1"/>
  <c r="B74" i="21" l="1"/>
  <c r="A74" i="21" s="1"/>
  <c r="B75" i="21" l="1"/>
  <c r="A75" i="21" s="1"/>
  <c r="B76" i="21" l="1"/>
  <c r="A76" i="21" s="1"/>
  <c r="B77" i="21" l="1"/>
  <c r="A77" i="21" s="1"/>
  <c r="B78" i="21" l="1"/>
  <c r="A78" i="21" s="1"/>
  <c r="B79" i="21" l="1"/>
  <c r="A79" i="21" s="1"/>
  <c r="B80" i="21" l="1"/>
  <c r="A80" i="21" s="1"/>
  <c r="B81" i="21" l="1"/>
  <c r="A81" i="21" s="1"/>
  <c r="B82" i="21" l="1"/>
  <c r="A82" i="21" s="1"/>
  <c r="B83" i="21" l="1"/>
  <c r="A83" i="21" s="1"/>
  <c r="B84" i="21" l="1"/>
  <c r="A84" i="21" s="1"/>
  <c r="B85" i="21" l="1"/>
  <c r="A85" i="21" s="1"/>
  <c r="B86" i="21" l="1"/>
  <c r="A86" i="21" s="1"/>
  <c r="B87" i="21" l="1"/>
  <c r="A87" i="21" s="1"/>
  <c r="B88" i="21" l="1"/>
  <c r="A88" i="21" s="1"/>
  <c r="B89" i="21" l="1"/>
  <c r="A89" i="21" s="1"/>
  <c r="B90" i="21" l="1"/>
  <c r="A90" i="21" s="1"/>
  <c r="B91" i="21" l="1"/>
  <c r="A91" i="21" s="1"/>
  <c r="B92" i="21" l="1"/>
  <c r="A92" i="21" s="1"/>
  <c r="B93" i="21" l="1"/>
  <c r="A93" i="21" s="1"/>
  <c r="B94" i="21" l="1"/>
  <c r="A94" i="21" s="1"/>
  <c r="B95" i="21" l="1"/>
  <c r="A95" i="21" s="1"/>
  <c r="B96" i="21" l="1"/>
  <c r="A96" i="21" s="1"/>
  <c r="B97" i="21" l="1"/>
  <c r="A97" i="21" s="1"/>
  <c r="B98" i="21" l="1"/>
  <c r="A98" i="21" s="1"/>
  <c r="B99" i="21" l="1"/>
  <c r="A99" i="21" s="1"/>
  <c r="B100" i="21" l="1"/>
  <c r="A100" i="21" s="1"/>
  <c r="B101" i="21" l="1"/>
  <c r="A101" i="21" s="1"/>
  <c r="B102" i="21" l="1"/>
  <c r="A102" i="21" s="1"/>
  <c r="B103" i="21" l="1"/>
  <c r="A103" i="21" s="1"/>
  <c r="B104" i="21" l="1"/>
  <c r="A104" i="21" s="1"/>
  <c r="B105" i="21" l="1"/>
  <c r="A105" i="21" s="1"/>
  <c r="B106" i="21" l="1"/>
  <c r="A106" i="21" s="1"/>
  <c r="B107" i="21" l="1"/>
  <c r="A107" i="21" s="1"/>
  <c r="B108" i="21" l="1"/>
  <c r="A108" i="21" s="1"/>
  <c r="B109" i="21" l="1"/>
  <c r="A109" i="21" s="1"/>
  <c r="B110" i="21" l="1"/>
  <c r="A110" i="21" s="1"/>
  <c r="B111" i="21" l="1"/>
  <c r="A111" i="21" s="1"/>
  <c r="B112" i="21" l="1"/>
  <c r="A112" i="21" s="1"/>
  <c r="B113" i="21" l="1"/>
  <c r="A113" i="21" s="1"/>
  <c r="B114" i="21" l="1"/>
  <c r="A114" i="21" s="1"/>
  <c r="B115" i="21" l="1"/>
  <c r="A115" i="21" s="1"/>
  <c r="B116" i="21" l="1"/>
  <c r="A116" i="21" s="1"/>
  <c r="B117" i="21" l="1"/>
  <c r="A117" i="21" s="1"/>
  <c r="B118" i="21" l="1"/>
  <c r="A118" i="21" s="1"/>
  <c r="B119" i="21" l="1"/>
  <c r="A119" i="21" s="1"/>
  <c r="B120" i="21" l="1"/>
  <c r="A120" i="21" s="1"/>
  <c r="B121" i="21" l="1"/>
  <c r="A121" i="21" s="1"/>
  <c r="B122" i="21" l="1"/>
  <c r="A122" i="21" s="1"/>
  <c r="B123" i="21" l="1"/>
  <c r="A123" i="21" s="1"/>
  <c r="B124" i="21" l="1"/>
  <c r="A124" i="21" s="1"/>
  <c r="B125" i="21" l="1"/>
  <c r="A125" i="21" s="1"/>
  <c r="B126" i="21" l="1"/>
  <c r="A126" i="21" s="1"/>
  <c r="B127" i="21" l="1"/>
  <c r="A127" i="21" s="1"/>
  <c r="B128" i="21" l="1"/>
  <c r="A128" i="21" s="1"/>
  <c r="B129" i="21" l="1"/>
  <c r="A129" i="21" s="1"/>
  <c r="B130" i="21" l="1"/>
  <c r="A130" i="21" s="1"/>
  <c r="B131" i="21" l="1"/>
  <c r="A131" i="21" s="1"/>
  <c r="B132" i="21" l="1"/>
  <c r="A132" i="21" s="1"/>
  <c r="B133" i="21" l="1"/>
  <c r="A133" i="21" s="1"/>
  <c r="B134" i="21" l="1"/>
  <c r="A134" i="21" s="1"/>
  <c r="B135" i="21" l="1"/>
  <c r="A135" i="21" s="1"/>
  <c r="B136" i="21" l="1"/>
  <c r="A136" i="21" s="1"/>
  <c r="B137" i="21" l="1"/>
  <c r="A137" i="21" s="1"/>
  <c r="B138" i="21" l="1"/>
  <c r="A138" i="21" s="1"/>
  <c r="B139" i="21" l="1"/>
  <c r="A139" i="21" s="1"/>
  <c r="B140" i="21" l="1"/>
  <c r="A140" i="21" s="1"/>
  <c r="B141" i="21" l="1"/>
  <c r="A141" i="21" s="1"/>
  <c r="B142" i="21" l="1"/>
  <c r="A142" i="21" s="1"/>
  <c r="B143" i="21" l="1"/>
  <c r="A143" i="21" s="1"/>
  <c r="B144" i="21" l="1"/>
  <c r="A144" i="21" s="1"/>
  <c r="B145" i="21" l="1"/>
  <c r="A145" i="21" s="1"/>
  <c r="B146" i="21" l="1"/>
  <c r="A146" i="21" s="1"/>
  <c r="B147" i="21" l="1"/>
  <c r="A147" i="21" s="1"/>
  <c r="B148" i="21" l="1"/>
  <c r="A148" i="21" s="1"/>
  <c r="B149" i="21" l="1"/>
  <c r="A149" i="21" s="1"/>
  <c r="B150" i="21" l="1"/>
  <c r="A150" i="21" s="1"/>
  <c r="B151" i="21" l="1"/>
  <c r="A151" i="21" s="1"/>
  <c r="B152" i="21" l="1"/>
  <c r="A152" i="21" s="1"/>
  <c r="B153" i="21" l="1"/>
  <c r="A153" i="21" s="1"/>
  <c r="B154" i="21" l="1"/>
  <c r="AT24" i="17" s="1"/>
  <c r="AT29" i="17" l="1"/>
  <c r="AT34" i="17"/>
  <c r="AT39" i="17"/>
  <c r="AT49" i="17"/>
  <c r="AT44" i="17"/>
  <c r="AT54" i="17"/>
  <c r="AT64" i="17"/>
  <c r="AT59" i="17"/>
  <c r="AT69" i="17"/>
  <c r="AT74" i="17"/>
  <c r="A154" i="21"/>
  <c r="AO74" i="17" l="1"/>
  <c r="AO69" i="17"/>
  <c r="AO29" i="17" l="1"/>
  <c r="AO24" i="17"/>
  <c r="AO39" i="17"/>
  <c r="AO49" i="17"/>
  <c r="AO34" i="17"/>
  <c r="AO64" i="17"/>
  <c r="AO44" i="17"/>
  <c r="AO54" i="17"/>
  <c r="AO59" i="17"/>
</calcChain>
</file>

<file path=xl/comments1.xml><?xml version="1.0" encoding="utf-8"?>
<comments xmlns="http://schemas.openxmlformats.org/spreadsheetml/2006/main">
  <authors>
    <author>猪岡　洋志</author>
    <author>test</author>
  </authors>
  <commentList>
    <comment ref="AC26" authorId="0" shapeId="0">
      <text>
        <r>
          <rPr>
            <b/>
            <sz val="9"/>
            <color indexed="81"/>
            <rFont val="MS P ゴシック"/>
            <family val="3"/>
            <charset val="128"/>
          </rPr>
          <t>資格の取得日・講習の修了日を入力</t>
        </r>
      </text>
    </comment>
    <comment ref="AT26" authorId="1" shapeId="0">
      <text>
        <r>
          <rPr>
            <b/>
            <sz val="9"/>
            <color indexed="81"/>
            <rFont val="ＭＳ Ｐゴシック"/>
            <family val="3"/>
            <charset val="128"/>
          </rPr>
          <t>数字のみ入力
（入力例）
１工区 ⇒ 1</t>
        </r>
      </text>
    </comment>
  </commentList>
</comments>
</file>

<file path=xl/comments2.xml><?xml version="1.0" encoding="utf-8"?>
<comments xmlns="http://schemas.openxmlformats.org/spreadsheetml/2006/main">
  <authors>
    <author>test</author>
  </authors>
  <commentList>
    <comment ref="N38" authorId="0" shapeId="0">
      <text>
        <r>
          <rPr>
            <b/>
            <sz val="9"/>
            <color indexed="81"/>
            <rFont val="ＭＳ Ｐゴシック"/>
            <family val="3"/>
            <charset val="128"/>
          </rPr>
          <t>数字のみ入力</t>
        </r>
      </text>
    </comment>
    <comment ref="AE43" authorId="0" shapeId="0">
      <text>
        <r>
          <rPr>
            <b/>
            <sz val="9"/>
            <color indexed="81"/>
            <rFont val="ＭＳ Ｐゴシック"/>
            <family val="3"/>
            <charset val="128"/>
          </rPr>
          <t>数字のみ入力</t>
        </r>
      </text>
    </comment>
    <comment ref="AE54" authorId="0" shapeId="0">
      <text>
        <r>
          <rPr>
            <b/>
            <sz val="9"/>
            <color indexed="81"/>
            <rFont val="ＭＳ Ｐゴシック"/>
            <family val="3"/>
            <charset val="128"/>
          </rPr>
          <t>数字のみ入力</t>
        </r>
      </text>
    </comment>
  </commentList>
</comments>
</file>

<file path=xl/comments3.xml><?xml version="1.0" encoding="utf-8"?>
<comments xmlns="http://schemas.openxmlformats.org/spreadsheetml/2006/main">
  <authors>
    <author>test</author>
    <author>猪岡　洋志</author>
  </authors>
  <commentList>
    <comment ref="B22" authorId="0" shapeId="0">
      <text>
        <r>
          <rPr>
            <b/>
            <sz val="9"/>
            <color indexed="81"/>
            <rFont val="ＭＳ Ｐゴシック"/>
            <family val="3"/>
            <charset val="128"/>
          </rPr>
          <t>契約締結日</t>
        </r>
      </text>
    </comment>
    <comment ref="AF37" authorId="0" shapeId="0">
      <text>
        <r>
          <rPr>
            <b/>
            <sz val="9"/>
            <color indexed="81"/>
            <rFont val="ＭＳ Ｐゴシック"/>
            <family val="3"/>
            <charset val="128"/>
          </rPr>
          <t>数字のみ入力</t>
        </r>
      </text>
    </comment>
    <comment ref="AO40" authorId="1" shapeId="0">
      <text>
        <r>
          <rPr>
            <b/>
            <sz val="9"/>
            <color indexed="81"/>
            <rFont val="MS P ゴシック"/>
            <family val="3"/>
            <charset val="128"/>
          </rPr>
          <t>資格の取得日・講習の修了日を入力
※大型特殊免許の取得日ではありません。</t>
        </r>
      </text>
    </comment>
    <comment ref="AV43" authorId="1" shapeId="0">
      <text>
        <r>
          <rPr>
            <b/>
            <sz val="9"/>
            <color indexed="81"/>
            <rFont val="MS P ゴシック"/>
            <family val="3"/>
            <charset val="128"/>
          </rPr>
          <t>資格取得からの経過年数より、実際の経験年数が短い場合は、数値を直接入力してください。</t>
        </r>
      </text>
    </comment>
  </commentList>
</comments>
</file>

<file path=xl/comments4.xml><?xml version="1.0" encoding="utf-8"?>
<comments xmlns="http://schemas.openxmlformats.org/spreadsheetml/2006/main">
  <authors>
    <author>猪岡　洋志</author>
  </authors>
  <commentList>
    <comment ref="Z5" authorId="0" shapeId="0">
      <text>
        <r>
          <rPr>
            <b/>
            <sz val="9"/>
            <color indexed="81"/>
            <rFont val="MS P ゴシック"/>
            <family val="3"/>
            <charset val="128"/>
          </rPr>
          <t>工区を選択</t>
        </r>
      </text>
    </comment>
    <comment ref="Z9" authorId="0" shapeId="0">
      <text>
        <r>
          <rPr>
            <b/>
            <sz val="9"/>
            <color indexed="81"/>
            <rFont val="MS P ゴシック"/>
            <family val="3"/>
            <charset val="128"/>
          </rPr>
          <t>上記工区選択後、工区ごとに「連絡票・作業報告データ」シートに入力</t>
        </r>
      </text>
    </comment>
    <comment ref="Z11" authorId="0" shapeId="0">
      <text>
        <r>
          <rPr>
            <b/>
            <sz val="9"/>
            <color indexed="81"/>
            <rFont val="MS P ゴシック"/>
            <family val="3"/>
            <charset val="128"/>
          </rPr>
          <t>上記工区選択後、施設名を選択</t>
        </r>
      </text>
    </comment>
  </commentList>
</comments>
</file>

<file path=xl/comments5.xml><?xml version="1.0" encoding="utf-8"?>
<comments xmlns="http://schemas.openxmlformats.org/spreadsheetml/2006/main">
  <authors>
    <author>猪岡　洋志</author>
  </authors>
  <commentList>
    <comment ref="R12" authorId="0" shapeId="0">
      <text>
        <r>
          <rPr>
            <b/>
            <sz val="9"/>
            <color indexed="81"/>
            <rFont val="MS P ゴシック"/>
            <family val="3"/>
            <charset val="128"/>
          </rPr>
          <t>期間の初日を選択</t>
        </r>
      </text>
    </comment>
  </commentList>
</comments>
</file>

<file path=xl/comments6.xml><?xml version="1.0" encoding="utf-8"?>
<comments xmlns="http://schemas.openxmlformats.org/spreadsheetml/2006/main">
  <authors>
    <author>猪岡　洋志</author>
    <author>test</author>
  </authors>
  <commentList>
    <comment ref="R12" authorId="0" shapeId="0">
      <text>
        <r>
          <rPr>
            <b/>
            <sz val="9"/>
            <color indexed="81"/>
            <rFont val="MS P ゴシック"/>
            <family val="3"/>
            <charset val="128"/>
          </rPr>
          <t>期間の初日を選択</t>
        </r>
      </text>
    </comment>
    <comment ref="W23" authorId="1" shapeId="0">
      <text>
        <r>
          <rPr>
            <b/>
            <sz val="9"/>
            <color indexed="81"/>
            <rFont val="ＭＳ Ｐゴシック"/>
            <family val="3"/>
            <charset val="128"/>
          </rPr>
          <t>【時間の入力】
作業開始時間　～　作業終了時間
　　（00：00）　　　　　　　（00：00）</t>
        </r>
      </text>
    </comment>
  </commentList>
</comments>
</file>

<file path=xl/comments7.xml><?xml version="1.0" encoding="utf-8"?>
<comments xmlns="http://schemas.openxmlformats.org/spreadsheetml/2006/main">
  <authors>
    <author>test</author>
  </authors>
  <commentList>
    <comment ref="T29" authorId="0" shapeId="0">
      <text>
        <r>
          <rPr>
            <b/>
            <sz val="9"/>
            <color indexed="81"/>
            <rFont val="ＭＳ Ｐゴシック"/>
            <family val="3"/>
            <charset val="128"/>
          </rPr>
          <t>数字のみ入力</t>
        </r>
      </text>
    </comment>
    <comment ref="X29" authorId="0" shapeId="0">
      <text>
        <r>
          <rPr>
            <b/>
            <sz val="9"/>
            <color indexed="81"/>
            <rFont val="ＭＳ Ｐゴシック"/>
            <family val="3"/>
            <charset val="128"/>
          </rPr>
          <t>【時間の入力】
作業開始時間　～　作業終了時間
　　（00：00）　　　　　　　（00：00）</t>
        </r>
      </text>
    </comment>
  </commentList>
</comments>
</file>

<file path=xl/comments8.xml><?xml version="1.0" encoding="utf-8"?>
<comments xmlns="http://schemas.openxmlformats.org/spreadsheetml/2006/main">
  <authors>
    <author>猪岡　洋志</author>
  </authors>
  <commentList>
    <comment ref="K43" authorId="0" shapeId="0">
      <text>
        <r>
          <rPr>
            <b/>
            <sz val="9"/>
            <color indexed="81"/>
            <rFont val="MS P ゴシック"/>
            <family val="3"/>
            <charset val="128"/>
          </rPr>
          <t>数字のみ入力</t>
        </r>
      </text>
    </comment>
  </commentList>
</comments>
</file>

<file path=xl/sharedStrings.xml><?xml version="1.0" encoding="utf-8"?>
<sst xmlns="http://schemas.openxmlformats.org/spreadsheetml/2006/main" count="1050" uniqueCount="358">
  <si>
    <t>日</t>
    <rPh sb="0" eb="1">
      <t>ニチ</t>
    </rPh>
    <phoneticPr fontId="1"/>
  </si>
  <si>
    <t>月</t>
    <rPh sb="0" eb="1">
      <t>ガツ</t>
    </rPh>
    <phoneticPr fontId="1"/>
  </si>
  <si>
    <t>年</t>
    <rPh sb="0" eb="1">
      <t>ネン</t>
    </rPh>
    <phoneticPr fontId="1"/>
  </si>
  <si>
    <t>令和</t>
  </si>
  <si>
    <t>商号又は名称</t>
    <rPh sb="0" eb="2">
      <t>ショウゴウ</t>
    </rPh>
    <rPh sb="2" eb="3">
      <t>マタ</t>
    </rPh>
    <rPh sb="4" eb="6">
      <t>メイショウ</t>
    </rPh>
    <phoneticPr fontId="1"/>
  </si>
  <si>
    <t>一般競争入札参加申込書</t>
    <rPh sb="0" eb="2">
      <t>イッパン</t>
    </rPh>
    <rPh sb="2" eb="4">
      <t>キョウソウ</t>
    </rPh>
    <rPh sb="4" eb="6">
      <t>ニュウサツ</t>
    </rPh>
    <rPh sb="6" eb="8">
      <t>サンカ</t>
    </rPh>
    <rPh sb="8" eb="11">
      <t>モウシコミショ</t>
    </rPh>
    <phoneticPr fontId="1"/>
  </si>
  <si>
    <t>　湯沢市教育関係施設除排雪作業業務委託の一般競争入札に参加したいので、関係書類を</t>
    <rPh sb="1" eb="4">
      <t>ユザワシ</t>
    </rPh>
    <rPh sb="4" eb="6">
      <t>キョウイク</t>
    </rPh>
    <rPh sb="6" eb="8">
      <t>カンケイ</t>
    </rPh>
    <rPh sb="8" eb="10">
      <t>シセツ</t>
    </rPh>
    <rPh sb="10" eb="13">
      <t>ジョハイセツ</t>
    </rPh>
    <rPh sb="13" eb="15">
      <t>サギョウ</t>
    </rPh>
    <rPh sb="15" eb="17">
      <t>ギョウム</t>
    </rPh>
    <rPh sb="17" eb="19">
      <t>イタク</t>
    </rPh>
    <rPh sb="20" eb="22">
      <t>イッパン</t>
    </rPh>
    <rPh sb="22" eb="24">
      <t>キョウソウ</t>
    </rPh>
    <rPh sb="24" eb="26">
      <t>ニュウサツ</t>
    </rPh>
    <rPh sb="27" eb="29">
      <t>サンカ</t>
    </rPh>
    <rPh sb="35" eb="37">
      <t>カンケイ</t>
    </rPh>
    <rPh sb="37" eb="39">
      <t>ショルイ</t>
    </rPh>
    <phoneticPr fontId="1"/>
  </si>
  <si>
    <t>添えて申込みします。</t>
    <rPh sb="0" eb="1">
      <t>ソ</t>
    </rPh>
    <rPh sb="3" eb="5">
      <t>モウシコ</t>
    </rPh>
    <phoneticPr fontId="1"/>
  </si>
  <si>
    <t>　なお、書類の内容については、事実と相違ないことを誓約します。</t>
    <rPh sb="4" eb="6">
      <t>ショルイ</t>
    </rPh>
    <rPh sb="7" eb="9">
      <t>ナイヨウ</t>
    </rPh>
    <rPh sb="15" eb="17">
      <t>ジジツ</t>
    </rPh>
    <rPh sb="18" eb="20">
      <t>ソウイ</t>
    </rPh>
    <rPh sb="25" eb="27">
      <t>セイヤク</t>
    </rPh>
    <phoneticPr fontId="1"/>
  </si>
  <si>
    <t>工区</t>
    <rPh sb="0" eb="2">
      <t>コウク</t>
    </rPh>
    <phoneticPr fontId="1"/>
  </si>
  <si>
    <t>湯沢市教育関係施設除排雪作業業務委託</t>
    <rPh sb="0" eb="3">
      <t>ユザワシ</t>
    </rPh>
    <rPh sb="3" eb="5">
      <t>キョウイク</t>
    </rPh>
    <rPh sb="5" eb="7">
      <t>カンケイ</t>
    </rPh>
    <rPh sb="7" eb="9">
      <t>シセツ</t>
    </rPh>
    <rPh sb="9" eb="12">
      <t>ジョハイセツ</t>
    </rPh>
    <rPh sb="12" eb="14">
      <t>サギョウ</t>
    </rPh>
    <rPh sb="14" eb="16">
      <t>ギョウム</t>
    </rPh>
    <rPh sb="16" eb="18">
      <t>イタク</t>
    </rPh>
    <phoneticPr fontId="1"/>
  </si>
  <si>
    <t>委託業務の名称</t>
    <rPh sb="0" eb="2">
      <t>イタク</t>
    </rPh>
    <rPh sb="2" eb="4">
      <t>ギョウム</t>
    </rPh>
    <rPh sb="5" eb="7">
      <t>メイショウ</t>
    </rPh>
    <phoneticPr fontId="1"/>
  </si>
  <si>
    <t>委託番号</t>
    <rPh sb="0" eb="2">
      <t>イタク</t>
    </rPh>
    <rPh sb="2" eb="4">
      <t>バンゴウ</t>
    </rPh>
    <phoneticPr fontId="1"/>
  </si>
  <si>
    <t>工区名</t>
    <rPh sb="0" eb="2">
      <t>コウク</t>
    </rPh>
    <rPh sb="2" eb="3">
      <t>メイ</t>
    </rPh>
    <phoneticPr fontId="1"/>
  </si>
  <si>
    <t>所在地</t>
    <rPh sb="0" eb="3">
      <t>ショザイチ</t>
    </rPh>
    <phoneticPr fontId="1"/>
  </si>
  <si>
    <t>【添付書類】</t>
    <rPh sb="1" eb="3">
      <t>テンプ</t>
    </rPh>
    <rPh sb="3" eb="5">
      <t>ショルイ</t>
    </rPh>
    <phoneticPr fontId="1"/>
  </si>
  <si>
    <t>代表者職氏名</t>
    <rPh sb="0" eb="3">
      <t>ダイヒョウシャ</t>
    </rPh>
    <rPh sb="3" eb="4">
      <t>ショク</t>
    </rPh>
    <rPh sb="4" eb="6">
      <t>シメイ</t>
    </rPh>
    <phoneticPr fontId="1"/>
  </si>
  <si>
    <t>　除排雪作業の業務実績について、次のとおり報告します。</t>
    <rPh sb="1" eb="4">
      <t>ジョハイセツ</t>
    </rPh>
    <rPh sb="4" eb="6">
      <t>サギョウ</t>
    </rPh>
    <rPh sb="7" eb="9">
      <t>ギョウム</t>
    </rPh>
    <rPh sb="9" eb="11">
      <t>ジッセキ</t>
    </rPh>
    <rPh sb="16" eb="17">
      <t>ツギ</t>
    </rPh>
    <rPh sb="21" eb="23">
      <t>ホウコク</t>
    </rPh>
    <phoneticPr fontId="1"/>
  </si>
  <si>
    <t>年度</t>
    <rPh sb="0" eb="2">
      <t>ネンド</t>
    </rPh>
    <phoneticPr fontId="1"/>
  </si>
  <si>
    <t>作業場所（路線名）</t>
    <rPh sb="0" eb="2">
      <t>サギョウ</t>
    </rPh>
    <rPh sb="2" eb="4">
      <t>バショ</t>
    </rPh>
    <rPh sb="5" eb="7">
      <t>ロセン</t>
    </rPh>
    <rPh sb="7" eb="8">
      <t>メイ</t>
    </rPh>
    <phoneticPr fontId="1"/>
  </si>
  <si>
    <t>発 注 者</t>
    <rPh sb="0" eb="1">
      <t>ハッ</t>
    </rPh>
    <rPh sb="2" eb="3">
      <t>チュウ</t>
    </rPh>
    <rPh sb="4" eb="5">
      <t>モノ</t>
    </rPh>
    <phoneticPr fontId="1"/>
  </si>
  <si>
    <t>備　考</t>
    <rPh sb="0" eb="1">
      <t>ソナエ</t>
    </rPh>
    <rPh sb="2" eb="3">
      <t>コウ</t>
    </rPh>
    <phoneticPr fontId="1"/>
  </si>
  <si>
    <t>　湯沢市教育関係施設除排雪作業業務委託の一般競争入札参加申し込みに係る運転員につ</t>
    <rPh sb="1" eb="4">
      <t>ユザワシ</t>
    </rPh>
    <rPh sb="4" eb="6">
      <t>キョウイク</t>
    </rPh>
    <rPh sb="6" eb="8">
      <t>カンケイ</t>
    </rPh>
    <rPh sb="8" eb="10">
      <t>シセツ</t>
    </rPh>
    <rPh sb="10" eb="13">
      <t>ジョハイセツ</t>
    </rPh>
    <rPh sb="13" eb="15">
      <t>サギョウ</t>
    </rPh>
    <rPh sb="15" eb="17">
      <t>ギョウム</t>
    </rPh>
    <rPh sb="17" eb="19">
      <t>イタク</t>
    </rPh>
    <rPh sb="20" eb="22">
      <t>イッパン</t>
    </rPh>
    <rPh sb="22" eb="24">
      <t>キョウソウ</t>
    </rPh>
    <rPh sb="24" eb="26">
      <t>ニュウサツ</t>
    </rPh>
    <rPh sb="26" eb="28">
      <t>サンカ</t>
    </rPh>
    <rPh sb="28" eb="29">
      <t>モウ</t>
    </rPh>
    <rPh sb="30" eb="31">
      <t>コ</t>
    </rPh>
    <rPh sb="33" eb="34">
      <t>カカワ</t>
    </rPh>
    <rPh sb="35" eb="38">
      <t>ウンテンイン</t>
    </rPh>
    <phoneticPr fontId="1"/>
  </si>
  <si>
    <t>いて、次のとおり提出します。</t>
    <rPh sb="3" eb="4">
      <t>ツギ</t>
    </rPh>
    <rPh sb="8" eb="10">
      <t>テイシュツ</t>
    </rPh>
    <phoneticPr fontId="1"/>
  </si>
  <si>
    <t>氏　　名</t>
    <rPh sb="0" eb="1">
      <t>シ</t>
    </rPh>
    <rPh sb="3" eb="4">
      <t>メイ</t>
    </rPh>
    <phoneticPr fontId="1"/>
  </si>
  <si>
    <t>年齢</t>
    <rPh sb="0" eb="2">
      <t>ネンレイ</t>
    </rPh>
    <phoneticPr fontId="1"/>
  </si>
  <si>
    <t>生年月日</t>
    <rPh sb="0" eb="2">
      <t>セイネン</t>
    </rPh>
    <rPh sb="2" eb="4">
      <t>ガッピ</t>
    </rPh>
    <phoneticPr fontId="1"/>
  </si>
  <si>
    <t>取　得
年月日</t>
    <rPh sb="0" eb="1">
      <t>トリ</t>
    </rPh>
    <rPh sb="2" eb="3">
      <t>トク</t>
    </rPh>
    <rPh sb="4" eb="7">
      <t>ネンガッピ</t>
    </rPh>
    <phoneticPr fontId="1"/>
  </si>
  <si>
    <t>経験
年数</t>
    <rPh sb="0" eb="2">
      <t>ケイケン</t>
    </rPh>
    <rPh sb="3" eb="5">
      <t>ネンスウ</t>
    </rPh>
    <phoneticPr fontId="1"/>
  </si>
  <si>
    <t>運転機械
登録番号</t>
    <rPh sb="0" eb="2">
      <t>ウンテン</t>
    </rPh>
    <rPh sb="2" eb="4">
      <t>キカイ</t>
    </rPh>
    <rPh sb="5" eb="7">
      <t>トウロク</t>
    </rPh>
    <rPh sb="7" eb="9">
      <t>バンゴウ</t>
    </rPh>
    <phoneticPr fontId="1"/>
  </si>
  <si>
    <t>担 当
工 区</t>
    <rPh sb="0" eb="1">
      <t>タン</t>
    </rPh>
    <rPh sb="2" eb="3">
      <t>トウ</t>
    </rPh>
    <rPh sb="4" eb="5">
      <t>コウ</t>
    </rPh>
    <rPh sb="6" eb="7">
      <t>ク</t>
    </rPh>
    <phoneticPr fontId="1"/>
  </si>
  <si>
    <t>受注者</t>
    <rPh sb="0" eb="2">
      <t>ジュチュウ</t>
    </rPh>
    <rPh sb="2" eb="3">
      <t>シャ</t>
    </rPh>
    <phoneticPr fontId="1"/>
  </si>
  <si>
    <t>住所</t>
    <rPh sb="0" eb="2">
      <t>ジュウショ</t>
    </rPh>
    <phoneticPr fontId="1"/>
  </si>
  <si>
    <t>氏名</t>
    <rPh sb="0" eb="2">
      <t>シメイ</t>
    </rPh>
    <phoneticPr fontId="1"/>
  </si>
  <si>
    <t>委託箇所</t>
    <rPh sb="0" eb="2">
      <t>イタク</t>
    </rPh>
    <rPh sb="2" eb="4">
      <t>カショ</t>
    </rPh>
    <phoneticPr fontId="1"/>
  </si>
  <si>
    <t>履行期間</t>
    <rPh sb="0" eb="2">
      <t>リコウ</t>
    </rPh>
    <rPh sb="2" eb="4">
      <t>キカン</t>
    </rPh>
    <phoneticPr fontId="1"/>
  </si>
  <si>
    <t>業務着手日</t>
    <rPh sb="0" eb="2">
      <t>ギョウム</t>
    </rPh>
    <rPh sb="2" eb="4">
      <t>チャクシュ</t>
    </rPh>
    <rPh sb="4" eb="5">
      <t>ビ</t>
    </rPh>
    <phoneticPr fontId="1"/>
  </si>
  <si>
    <t>その他</t>
    <rPh sb="2" eb="3">
      <t>タ</t>
    </rPh>
    <phoneticPr fontId="1"/>
  </si>
  <si>
    <t>受注者</t>
    <rPh sb="0" eb="3">
      <t>ジュチュウシャ</t>
    </rPh>
    <phoneticPr fontId="1"/>
  </si>
  <si>
    <t>業務主任技術者通知書</t>
    <rPh sb="0" eb="2">
      <t>ギョウム</t>
    </rPh>
    <rPh sb="2" eb="4">
      <t>シュニン</t>
    </rPh>
    <rPh sb="4" eb="7">
      <t>ギジュツシャ</t>
    </rPh>
    <rPh sb="7" eb="10">
      <t>ツウチショ</t>
    </rPh>
    <phoneticPr fontId="1"/>
  </si>
  <si>
    <t>　下記のとおり定めたので通知します。</t>
    <rPh sb="1" eb="3">
      <t>カキ</t>
    </rPh>
    <rPh sb="7" eb="8">
      <t>サダ</t>
    </rPh>
    <rPh sb="12" eb="14">
      <t>ツウチ</t>
    </rPh>
    <phoneticPr fontId="1"/>
  </si>
  <si>
    <t>氏　名</t>
    <rPh sb="0" eb="1">
      <t>シ</t>
    </rPh>
    <rPh sb="2" eb="3">
      <t>メイ</t>
    </rPh>
    <phoneticPr fontId="1"/>
  </si>
  <si>
    <t>年齢</t>
    <rPh sb="0" eb="2">
      <t>ネンレイ</t>
    </rPh>
    <phoneticPr fontId="1"/>
  </si>
  <si>
    <t>保有資格</t>
    <rPh sb="0" eb="2">
      <t>ホユウ</t>
    </rPh>
    <rPh sb="2" eb="4">
      <t>シカク</t>
    </rPh>
    <phoneticPr fontId="1"/>
  </si>
  <si>
    <t>資格者証交付番号</t>
    <rPh sb="0" eb="3">
      <t>シカクシャ</t>
    </rPh>
    <rPh sb="3" eb="4">
      <t>ショウ</t>
    </rPh>
    <rPh sb="4" eb="6">
      <t>コウフ</t>
    </rPh>
    <rPh sb="6" eb="8">
      <t>バンゴウ</t>
    </rPh>
    <phoneticPr fontId="1"/>
  </si>
  <si>
    <t>取得年月日</t>
    <rPh sb="0" eb="2">
      <t>シュトク</t>
    </rPh>
    <rPh sb="2" eb="5">
      <t>ネンガッピ</t>
    </rPh>
    <phoneticPr fontId="1"/>
  </si>
  <si>
    <t>業務委託料</t>
    <rPh sb="0" eb="2">
      <t>ギョウム</t>
    </rPh>
    <rPh sb="2" eb="4">
      <t>イタク</t>
    </rPh>
    <rPh sb="4" eb="5">
      <t>リョウ</t>
    </rPh>
    <phoneticPr fontId="1"/>
  </si>
  <si>
    <t>自</t>
    <rPh sb="0" eb="1">
      <t>ジ</t>
    </rPh>
    <phoneticPr fontId="1"/>
  </si>
  <si>
    <t>至</t>
    <rPh sb="0" eb="1">
      <t>イタ</t>
    </rPh>
    <phoneticPr fontId="1"/>
  </si>
  <si>
    <t>委 託 業 務 着 手 届</t>
    <rPh sb="0" eb="1">
      <t>イ</t>
    </rPh>
    <rPh sb="2" eb="3">
      <t>タク</t>
    </rPh>
    <rPh sb="4" eb="5">
      <t>ギョウ</t>
    </rPh>
    <phoneticPr fontId="1"/>
  </si>
  <si>
    <t>・</t>
    <phoneticPr fontId="1"/>
  </si>
  <si>
    <t>業務主任技術者</t>
    <rPh sb="0" eb="2">
      <t>ギョウム</t>
    </rPh>
    <rPh sb="2" eb="4">
      <t>シュニン</t>
    </rPh>
    <rPh sb="4" eb="7">
      <t>ギジュツシャ</t>
    </rPh>
    <phoneticPr fontId="1"/>
  </si>
  <si>
    <t>氏名及び年齢</t>
    <rPh sb="0" eb="2">
      <t>シメイ</t>
    </rPh>
    <rPh sb="2" eb="3">
      <t>オヨ</t>
    </rPh>
    <rPh sb="4" eb="6">
      <t>ネンレイ</t>
    </rPh>
    <phoneticPr fontId="1"/>
  </si>
  <si>
    <t>緊急連絡先</t>
    <rPh sb="0" eb="2">
      <t>キンキュウ</t>
    </rPh>
    <rPh sb="2" eb="5">
      <t>レンラクサキ</t>
    </rPh>
    <phoneticPr fontId="1"/>
  </si>
  <si>
    <t>氏　　名</t>
    <rPh sb="0" eb="1">
      <t>シ</t>
    </rPh>
    <rPh sb="3" eb="4">
      <t>メイ</t>
    </rPh>
    <phoneticPr fontId="1"/>
  </si>
  <si>
    <t>緊急連絡先（携帯）</t>
    <rPh sb="0" eb="2">
      <t>キンキュウ</t>
    </rPh>
    <rPh sb="2" eb="4">
      <t>レンラク</t>
    </rPh>
    <rPh sb="4" eb="5">
      <t>サキ</t>
    </rPh>
    <rPh sb="6" eb="8">
      <t>ケイタイ</t>
    </rPh>
    <phoneticPr fontId="1"/>
  </si>
  <si>
    <t>情報連絡員</t>
    <rPh sb="0" eb="2">
      <t>ジョウホウ</t>
    </rPh>
    <rPh sb="2" eb="5">
      <t>レンラクイン</t>
    </rPh>
    <phoneticPr fontId="1"/>
  </si>
  <si>
    <t>年 齢</t>
    <rPh sb="0" eb="1">
      <t>ネン</t>
    </rPh>
    <rPh sb="2" eb="3">
      <t>トシ</t>
    </rPh>
    <phoneticPr fontId="1"/>
  </si>
  <si>
    <t>資 格 名</t>
    <rPh sb="0" eb="1">
      <t>シ</t>
    </rPh>
    <rPh sb="2" eb="3">
      <t>カク</t>
    </rPh>
    <rPh sb="4" eb="5">
      <t>メイ</t>
    </rPh>
    <phoneticPr fontId="1"/>
  </si>
  <si>
    <t>委 託 業 務 完 了 届</t>
    <rPh sb="0" eb="1">
      <t>イ</t>
    </rPh>
    <rPh sb="2" eb="3">
      <t>タク</t>
    </rPh>
    <rPh sb="4" eb="5">
      <t>ギョウ</t>
    </rPh>
    <rPh sb="8" eb="9">
      <t>カン</t>
    </rPh>
    <rPh sb="10" eb="11">
      <t>リョウ</t>
    </rPh>
    <phoneticPr fontId="1"/>
  </si>
  <si>
    <t>　下記のとおり業務に着手したので、届け出ます。</t>
    <rPh sb="1" eb="3">
      <t>カキ</t>
    </rPh>
    <rPh sb="7" eb="9">
      <t>ギョウム</t>
    </rPh>
    <rPh sb="10" eb="12">
      <t>チャクシュ</t>
    </rPh>
    <rPh sb="17" eb="18">
      <t>トド</t>
    </rPh>
    <rPh sb="19" eb="20">
      <t>デ</t>
    </rPh>
    <phoneticPr fontId="1"/>
  </si>
  <si>
    <t>　下記のとおり業務が完了したので、届け出ます。</t>
    <rPh sb="1" eb="3">
      <t>カキ</t>
    </rPh>
    <rPh sb="7" eb="9">
      <t>ギョウム</t>
    </rPh>
    <rPh sb="10" eb="12">
      <t>カンリョウ</t>
    </rPh>
    <rPh sb="17" eb="18">
      <t>トド</t>
    </rPh>
    <rPh sb="19" eb="20">
      <t>デ</t>
    </rPh>
    <phoneticPr fontId="1"/>
  </si>
  <si>
    <t>契約金額</t>
    <rPh sb="0" eb="2">
      <t>ケイヤク</t>
    </rPh>
    <rPh sb="2" eb="4">
      <t>キンガク</t>
    </rPh>
    <phoneticPr fontId="1"/>
  </si>
  <si>
    <t>業務完了日</t>
    <rPh sb="0" eb="2">
      <t>ギョウム</t>
    </rPh>
    <rPh sb="2" eb="4">
      <t>カンリョウ</t>
    </rPh>
    <rPh sb="4" eb="5">
      <t>ビ</t>
    </rPh>
    <phoneticPr fontId="1"/>
  </si>
  <si>
    <t>湯沢市教育関係施設除排雪作業実施調書</t>
    <rPh sb="0" eb="3">
      <t>ユザワシ</t>
    </rPh>
    <rPh sb="3" eb="5">
      <t>キョウイク</t>
    </rPh>
    <rPh sb="5" eb="7">
      <t>カンケイ</t>
    </rPh>
    <rPh sb="7" eb="9">
      <t>シセツ</t>
    </rPh>
    <rPh sb="9" eb="12">
      <t>ジョハイセツ</t>
    </rPh>
    <rPh sb="12" eb="14">
      <t>サギョウ</t>
    </rPh>
    <rPh sb="14" eb="16">
      <t>ジッシ</t>
    </rPh>
    <rPh sb="16" eb="18">
      <t>チョウショ</t>
    </rPh>
    <phoneticPr fontId="1"/>
  </si>
  <si>
    <t>付けで業務委託契約を締結した仕様書に基づき、次のとおり提出し</t>
    <rPh sb="0" eb="1">
      <t>ツ</t>
    </rPh>
    <rPh sb="3" eb="5">
      <t>ギョウム</t>
    </rPh>
    <rPh sb="5" eb="7">
      <t>イタク</t>
    </rPh>
    <rPh sb="7" eb="9">
      <t>ケイヤク</t>
    </rPh>
    <rPh sb="10" eb="12">
      <t>テイケツ</t>
    </rPh>
    <rPh sb="14" eb="17">
      <t>シヨウショ</t>
    </rPh>
    <rPh sb="18" eb="19">
      <t>モト</t>
    </rPh>
    <rPh sb="22" eb="23">
      <t>ツギ</t>
    </rPh>
    <rPh sb="27" eb="29">
      <t>テイシュツ</t>
    </rPh>
    <phoneticPr fontId="1"/>
  </si>
  <si>
    <t>ます。</t>
    <phoneticPr fontId="1"/>
  </si>
  <si>
    <t>除雪機械運転員</t>
    <rPh sb="0" eb="2">
      <t>ジョセツ</t>
    </rPh>
    <rPh sb="2" eb="4">
      <t>キカイ</t>
    </rPh>
    <rPh sb="4" eb="7">
      <t>ウンテンイン</t>
    </rPh>
    <phoneticPr fontId="1"/>
  </si>
  <si>
    <t>使用除雪機械</t>
    <rPh sb="0" eb="2">
      <t>シヨウ</t>
    </rPh>
    <rPh sb="2" eb="4">
      <t>ジョセツ</t>
    </rPh>
    <rPh sb="4" eb="6">
      <t>キカイ</t>
    </rPh>
    <phoneticPr fontId="1"/>
  </si>
  <si>
    <t>重量</t>
    <rPh sb="0" eb="2">
      <t>ジュウリョウ</t>
    </rPh>
    <phoneticPr fontId="1"/>
  </si>
  <si>
    <t>登録番号</t>
    <rPh sb="0" eb="2">
      <t>トウロク</t>
    </rPh>
    <rPh sb="2" eb="4">
      <t>バンゴウ</t>
    </rPh>
    <phoneticPr fontId="1"/>
  </si>
  <si>
    <t>生年月日</t>
    <rPh sb="0" eb="2">
      <t>セイネン</t>
    </rPh>
    <rPh sb="2" eb="4">
      <t>ガッピ</t>
    </rPh>
    <phoneticPr fontId="1"/>
  </si>
  <si>
    <t>情報連絡員
主任技術者</t>
    <rPh sb="0" eb="2">
      <t>ジョウホウ</t>
    </rPh>
    <rPh sb="2" eb="5">
      <t>レンラクイン</t>
    </rPh>
    <rPh sb="6" eb="8">
      <t>シュニン</t>
    </rPh>
    <rPh sb="8" eb="11">
      <t>ギジュツシャ</t>
    </rPh>
    <phoneticPr fontId="1"/>
  </si>
  <si>
    <t>型　　式</t>
    <rPh sb="0" eb="1">
      <t>カタ</t>
    </rPh>
    <rPh sb="3" eb="4">
      <t>シキ</t>
    </rPh>
    <phoneticPr fontId="1"/>
  </si>
  <si>
    <t>経験
年数</t>
    <rPh sb="0" eb="2">
      <t>ケイケン</t>
    </rPh>
    <rPh sb="3" eb="5">
      <t>ネンスウ</t>
    </rPh>
    <phoneticPr fontId="1"/>
  </si>
  <si>
    <t>主任技術者</t>
    <rPh sb="0" eb="2">
      <t>シュニン</t>
    </rPh>
    <rPh sb="2" eb="5">
      <t>ギジュツシャ</t>
    </rPh>
    <phoneticPr fontId="1"/>
  </si>
  <si>
    <t>携帯番号</t>
    <rPh sb="0" eb="2">
      <t>ケイタイ</t>
    </rPh>
    <rPh sb="2" eb="4">
      <t>バンゴウ</t>
    </rPh>
    <phoneticPr fontId="1"/>
  </si>
  <si>
    <t>【添付書類】</t>
    <rPh sb="1" eb="3">
      <t>テンプ</t>
    </rPh>
    <rPh sb="3" eb="5">
      <t>ショルイ</t>
    </rPh>
    <phoneticPr fontId="1"/>
  </si>
  <si>
    <t>●除雪機械に関するもの</t>
    <rPh sb="1" eb="3">
      <t>ジョセツ</t>
    </rPh>
    <rPh sb="3" eb="5">
      <t>キカイ</t>
    </rPh>
    <rPh sb="6" eb="7">
      <t>カン</t>
    </rPh>
    <phoneticPr fontId="1"/>
  </si>
  <si>
    <t>●運転員に関するもの</t>
    <rPh sb="1" eb="4">
      <t>ウンテンイン</t>
    </rPh>
    <rPh sb="5" eb="6">
      <t>カン</t>
    </rPh>
    <phoneticPr fontId="1"/>
  </si>
  <si>
    <t>設計図書等閲覧（貸出）申請書</t>
    <rPh sb="0" eb="2">
      <t>セッケイ</t>
    </rPh>
    <rPh sb="2" eb="4">
      <t>トショ</t>
    </rPh>
    <rPh sb="4" eb="5">
      <t>ナド</t>
    </rPh>
    <rPh sb="5" eb="7">
      <t>エツラン</t>
    </rPh>
    <rPh sb="8" eb="10">
      <t>カシダシ</t>
    </rPh>
    <rPh sb="11" eb="14">
      <t>シンセイショ</t>
    </rPh>
    <phoneticPr fontId="1"/>
  </si>
  <si>
    <t>　次の業務委託の設計図書等の閲覧（貸出）を申請します。</t>
    <rPh sb="1" eb="2">
      <t>ツギ</t>
    </rPh>
    <rPh sb="3" eb="5">
      <t>ギョウム</t>
    </rPh>
    <rPh sb="5" eb="7">
      <t>イタク</t>
    </rPh>
    <rPh sb="8" eb="10">
      <t>セッケイ</t>
    </rPh>
    <rPh sb="10" eb="12">
      <t>トショ</t>
    </rPh>
    <rPh sb="12" eb="13">
      <t>ナド</t>
    </rPh>
    <rPh sb="14" eb="16">
      <t>エツラン</t>
    </rPh>
    <rPh sb="17" eb="19">
      <t>カシダシ</t>
    </rPh>
    <rPh sb="21" eb="23">
      <t>シンセイ</t>
    </rPh>
    <phoneticPr fontId="1"/>
  </si>
  <si>
    <t>勤務先</t>
    <rPh sb="0" eb="3">
      <t>キンムサキ</t>
    </rPh>
    <phoneticPr fontId="1"/>
  </si>
  <si>
    <t>電話</t>
    <rPh sb="0" eb="2">
      <t>デンワ</t>
    </rPh>
    <phoneticPr fontId="1"/>
  </si>
  <si>
    <t>閲覧（貸出）書類</t>
    <rPh sb="0" eb="2">
      <t>エツラン</t>
    </rPh>
    <rPh sb="3" eb="5">
      <t>カシダシ</t>
    </rPh>
    <rPh sb="6" eb="8">
      <t>ショルイ</t>
    </rPh>
    <phoneticPr fontId="1"/>
  </si>
  <si>
    <t>仕様書</t>
    <rPh sb="0" eb="3">
      <t>シヨウショ</t>
    </rPh>
    <phoneticPr fontId="1"/>
  </si>
  <si>
    <t>図面</t>
    <rPh sb="0" eb="2">
      <t>ズメン</t>
    </rPh>
    <phoneticPr fontId="1"/>
  </si>
  <si>
    <t>金額を記載しない内訳書</t>
    <rPh sb="0" eb="2">
      <t>キンガク</t>
    </rPh>
    <rPh sb="3" eb="5">
      <t>キサイ</t>
    </rPh>
    <rPh sb="8" eb="11">
      <t>ウチワケショ</t>
    </rPh>
    <phoneticPr fontId="1"/>
  </si>
  <si>
    <t>参考図書</t>
    <rPh sb="0" eb="2">
      <t>サンコウ</t>
    </rPh>
    <rPh sb="2" eb="4">
      <t>トショ</t>
    </rPh>
    <phoneticPr fontId="1"/>
  </si>
  <si>
    <t>閲覧（貸出）年月日</t>
    <rPh sb="0" eb="2">
      <t>エツラン</t>
    </rPh>
    <rPh sb="3" eb="5">
      <t>カシダシ</t>
    </rPh>
    <rPh sb="6" eb="9">
      <t>ネンガッピ</t>
    </rPh>
    <phoneticPr fontId="1"/>
  </si>
  <si>
    <t>申　請　者</t>
    <rPh sb="0" eb="1">
      <t>サル</t>
    </rPh>
    <rPh sb="2" eb="3">
      <t>ショウ</t>
    </rPh>
    <rPh sb="4" eb="5">
      <t>モノ</t>
    </rPh>
    <phoneticPr fontId="1"/>
  </si>
  <si>
    <t>確 認 者</t>
    <rPh sb="0" eb="1">
      <t>アキラ</t>
    </rPh>
    <rPh sb="2" eb="3">
      <t>シノブ</t>
    </rPh>
    <rPh sb="4" eb="5">
      <t>シャ</t>
    </rPh>
    <phoneticPr fontId="1"/>
  </si>
  <si>
    <t>施設管理者</t>
    <rPh sb="0" eb="2">
      <t>シセツ</t>
    </rPh>
    <rPh sb="2" eb="5">
      <t>カンリシャ</t>
    </rPh>
    <phoneticPr fontId="1"/>
  </si>
  <si>
    <t>教育委員会監督員</t>
    <rPh sb="0" eb="2">
      <t>キョウイク</t>
    </rPh>
    <rPh sb="2" eb="5">
      <t>イインカイ</t>
    </rPh>
    <rPh sb="5" eb="7">
      <t>カントク</t>
    </rPh>
    <rPh sb="7" eb="8">
      <t>イン</t>
    </rPh>
    <phoneticPr fontId="1"/>
  </si>
  <si>
    <t>（印鑑・サイン）</t>
    <rPh sb="1" eb="3">
      <t>インカン</t>
    </rPh>
    <phoneticPr fontId="1"/>
  </si>
  <si>
    <t>教育関係施設除雪作業連絡票</t>
    <rPh sb="0" eb="2">
      <t>キョウイク</t>
    </rPh>
    <rPh sb="2" eb="4">
      <t>カンケイ</t>
    </rPh>
    <rPh sb="4" eb="6">
      <t>シセツ</t>
    </rPh>
    <rPh sb="6" eb="8">
      <t>ジョセツ</t>
    </rPh>
    <rPh sb="8" eb="10">
      <t>サギョウ</t>
    </rPh>
    <rPh sb="10" eb="12">
      <t>レンラク</t>
    </rPh>
    <rPh sb="12" eb="13">
      <t>ヒョウ</t>
    </rPh>
    <phoneticPr fontId="1"/>
  </si>
  <si>
    <t>運転員氏名</t>
    <rPh sb="0" eb="3">
      <t>ウンテンイン</t>
    </rPh>
    <rPh sb="3" eb="5">
      <t>シメイ</t>
    </rPh>
    <rPh sb="4" eb="5">
      <t>メイ</t>
    </rPh>
    <phoneticPr fontId="1"/>
  </si>
  <si>
    <t>作業施設名</t>
    <rPh sb="0" eb="2">
      <t>サギョウ</t>
    </rPh>
    <rPh sb="2" eb="4">
      <t>シセツ</t>
    </rPh>
    <rPh sb="4" eb="5">
      <t>メイ</t>
    </rPh>
    <phoneticPr fontId="1"/>
  </si>
  <si>
    <t>作業日</t>
    <rPh sb="0" eb="3">
      <t>サギョウビ</t>
    </rPh>
    <phoneticPr fontId="1"/>
  </si>
  <si>
    <t>作業時間</t>
    <rPh sb="0" eb="2">
      <t>サギョウ</t>
    </rPh>
    <rPh sb="2" eb="4">
      <t>ジカン</t>
    </rPh>
    <phoneticPr fontId="1"/>
  </si>
  <si>
    <t>時</t>
    <rPh sb="0" eb="1">
      <t>ジ</t>
    </rPh>
    <phoneticPr fontId="1"/>
  </si>
  <si>
    <t>分</t>
    <rPh sb="0" eb="1">
      <t>フン</t>
    </rPh>
    <phoneticPr fontId="1"/>
  </si>
  <si>
    <t>～</t>
    <phoneticPr fontId="1"/>
  </si>
  <si>
    <t>（稼働</t>
    <rPh sb="1" eb="3">
      <t>カドウ</t>
    </rPh>
    <phoneticPr fontId="1"/>
  </si>
  <si>
    <t>時間</t>
    <rPh sb="0" eb="2">
      <t>ジカン</t>
    </rPh>
    <phoneticPr fontId="1"/>
  </si>
  <si>
    <t>分）</t>
    <rPh sb="0" eb="1">
      <t>フン</t>
    </rPh>
    <phoneticPr fontId="1"/>
  </si>
  <si>
    <t>除雪状況</t>
    <rPh sb="0" eb="2">
      <t>ジョセツ</t>
    </rPh>
    <rPh sb="2" eb="4">
      <t>ジョウキョウ</t>
    </rPh>
    <phoneticPr fontId="1"/>
  </si>
  <si>
    <t>良</t>
    <rPh sb="0" eb="1">
      <t>リョウ</t>
    </rPh>
    <phoneticPr fontId="1"/>
  </si>
  <si>
    <t>不良</t>
    <rPh sb="0" eb="2">
      <t>フリョウ</t>
    </rPh>
    <phoneticPr fontId="1"/>
  </si>
  <si>
    <t>（どちらかに〇をしてください）</t>
    <phoneticPr fontId="1"/>
  </si>
  <si>
    <t>令和</t>
    <rPh sb="0" eb="1">
      <t>レイ</t>
    </rPh>
    <rPh sb="1" eb="2">
      <t>ワ</t>
    </rPh>
    <phoneticPr fontId="1"/>
  </si>
  <si>
    <t>日</t>
    <rPh sb="0" eb="1">
      <t>ヒ</t>
    </rPh>
    <phoneticPr fontId="1"/>
  </si>
  <si>
    <t>～</t>
    <phoneticPr fontId="1"/>
  </si>
  <si>
    <t>(稼働</t>
    <rPh sb="1" eb="3">
      <t>カドウ</t>
    </rPh>
    <phoneticPr fontId="1"/>
  </si>
  <si>
    <t>分)</t>
    <rPh sb="0" eb="1">
      <t>フン</t>
    </rPh>
    <phoneticPr fontId="1"/>
  </si>
  <si>
    <t>出動</t>
    <rPh sb="0" eb="2">
      <t>シュツドウ</t>
    </rPh>
    <phoneticPr fontId="1"/>
  </si>
  <si>
    <t>　次のとおり除雪したので報告します。</t>
    <phoneticPr fontId="1"/>
  </si>
  <si>
    <t>受注者名</t>
    <rPh sb="0" eb="3">
      <t>ジュチュウシャ</t>
    </rPh>
    <rPh sb="3" eb="4">
      <t>メイ</t>
    </rPh>
    <phoneticPr fontId="1"/>
  </si>
  <si>
    <t>(</t>
    <phoneticPr fontId="1"/>
  </si>
  <si>
    <t>)</t>
    <phoneticPr fontId="1"/>
  </si>
  <si>
    <t>日間</t>
    <rPh sb="0" eb="2">
      <t>ニチカン</t>
    </rPh>
    <phoneticPr fontId="1"/>
  </si>
  <si>
    <t>教育関係施設除雪作業業務報告書</t>
    <rPh sb="0" eb="2">
      <t>キョウイク</t>
    </rPh>
    <rPh sb="2" eb="4">
      <t>カンケイ</t>
    </rPh>
    <rPh sb="4" eb="6">
      <t>シセツ</t>
    </rPh>
    <rPh sb="6" eb="8">
      <t>ジョセツ</t>
    </rPh>
    <rPh sb="8" eb="10">
      <t>サギョウ</t>
    </rPh>
    <rPh sb="10" eb="12">
      <t>ギョウム</t>
    </rPh>
    <rPh sb="12" eb="15">
      <t>ホウコクショ</t>
    </rPh>
    <phoneticPr fontId="1"/>
  </si>
  <si>
    <t>班員</t>
    <rPh sb="0" eb="1">
      <t>ハン</t>
    </rPh>
    <rPh sb="1" eb="2">
      <t>イン</t>
    </rPh>
    <phoneticPr fontId="1"/>
  </si>
  <si>
    <t>１工区</t>
    <rPh sb="1" eb="3">
      <t>コウク</t>
    </rPh>
    <phoneticPr fontId="1"/>
  </si>
  <si>
    <t>２工区</t>
    <rPh sb="1" eb="3">
      <t>コウク</t>
    </rPh>
    <phoneticPr fontId="1"/>
  </si>
  <si>
    <t>３工区</t>
    <rPh sb="1" eb="3">
      <t>コウク</t>
    </rPh>
    <phoneticPr fontId="1"/>
  </si>
  <si>
    <t>４工区</t>
    <rPh sb="1" eb="3">
      <t>コウク</t>
    </rPh>
    <phoneticPr fontId="1"/>
  </si>
  <si>
    <t>湯沢市教育関係施設除排雪作業業務委託</t>
    <rPh sb="10" eb="11">
      <t>ハイ</t>
    </rPh>
    <phoneticPr fontId="1"/>
  </si>
  <si>
    <t>(</t>
    <phoneticPr fontId="1"/>
  </si>
  <si>
    <t>５工区</t>
    <rPh sb="1" eb="3">
      <t>コウク</t>
    </rPh>
    <phoneticPr fontId="1"/>
  </si>
  <si>
    <t>６工区</t>
    <rPh sb="1" eb="3">
      <t>コウク</t>
    </rPh>
    <phoneticPr fontId="1"/>
  </si>
  <si>
    <t>７工区</t>
    <rPh sb="1" eb="3">
      <t>コウク</t>
    </rPh>
    <phoneticPr fontId="1"/>
  </si>
  <si>
    <t>８工区</t>
    <rPh sb="1" eb="3">
      <t>コウク</t>
    </rPh>
    <phoneticPr fontId="1"/>
  </si>
  <si>
    <t>９工区</t>
    <rPh sb="1" eb="3">
      <t>コウク</t>
    </rPh>
    <phoneticPr fontId="1"/>
  </si>
  <si>
    <t>10工区</t>
    <rPh sb="2" eb="4">
      <t>コウク</t>
    </rPh>
    <phoneticPr fontId="1"/>
  </si>
  <si>
    <t>11工区</t>
    <rPh sb="2" eb="4">
      <t>コウク</t>
    </rPh>
    <phoneticPr fontId="1"/>
  </si>
  <si>
    <t>12工区</t>
    <rPh sb="2" eb="4">
      <t>コウク</t>
    </rPh>
    <phoneticPr fontId="1"/>
  </si>
  <si>
    <t>13工区</t>
    <rPh sb="2" eb="4">
      <t>コウク</t>
    </rPh>
    <phoneticPr fontId="1"/>
  </si>
  <si>
    <t>14工区</t>
    <rPh sb="2" eb="4">
      <t>コウク</t>
    </rPh>
    <phoneticPr fontId="1"/>
  </si>
  <si>
    <t>除排雪作業業務実績報告書</t>
    <rPh sb="0" eb="1">
      <t>ジョ</t>
    </rPh>
    <rPh sb="1" eb="2">
      <t>ハイ</t>
    </rPh>
    <rPh sb="2" eb="3">
      <t>ユキ</t>
    </rPh>
    <rPh sb="3" eb="4">
      <t>サク</t>
    </rPh>
    <rPh sb="4" eb="5">
      <t>ギョウ</t>
    </rPh>
    <rPh sb="5" eb="6">
      <t>ギョウ</t>
    </rPh>
    <rPh sb="6" eb="7">
      <t>ツトム</t>
    </rPh>
    <rPh sb="7" eb="8">
      <t>ミノル</t>
    </rPh>
    <rPh sb="8" eb="9">
      <t>イサオ</t>
    </rPh>
    <rPh sb="9" eb="10">
      <t>ホウ</t>
    </rPh>
    <rPh sb="10" eb="11">
      <t>コク</t>
    </rPh>
    <rPh sb="11" eb="12">
      <t>ショ</t>
    </rPh>
    <phoneticPr fontId="1"/>
  </si>
  <si>
    <t>工区２</t>
    <rPh sb="0" eb="2">
      <t>コウク</t>
    </rPh>
    <phoneticPr fontId="1"/>
  </si>
  <si>
    <t>着手日</t>
    <rPh sb="0" eb="2">
      <t>チャクシュ</t>
    </rPh>
    <rPh sb="2" eb="3">
      <t>ビ</t>
    </rPh>
    <phoneticPr fontId="1"/>
  </si>
  <si>
    <t>完了日</t>
    <rPh sb="0" eb="3">
      <t>カンリョウビ</t>
    </rPh>
    <phoneticPr fontId="1"/>
  </si>
  <si>
    <t>受託者名</t>
    <rPh sb="0" eb="3">
      <t>ジュタクシャ</t>
    </rPh>
    <rPh sb="3" eb="4">
      <t>メイ</t>
    </rPh>
    <phoneticPr fontId="1"/>
  </si>
  <si>
    <t>(</t>
    <phoneticPr fontId="1"/>
  </si>
  <si>
    <t>)</t>
    <phoneticPr fontId="1"/>
  </si>
  <si>
    <t>作 業 時 間</t>
    <rPh sb="0" eb="1">
      <t>サク</t>
    </rPh>
    <rPh sb="2" eb="3">
      <t>ギョウ</t>
    </rPh>
    <rPh sb="4" eb="5">
      <t>ジ</t>
    </rPh>
    <rPh sb="6" eb="7">
      <t>アイダ</t>
    </rPh>
    <phoneticPr fontId="1"/>
  </si>
  <si>
    <t>教育関係施設排雪作業業務報告書</t>
    <rPh sb="0" eb="2">
      <t>キョウイク</t>
    </rPh>
    <rPh sb="2" eb="4">
      <t>カンケイ</t>
    </rPh>
    <rPh sb="4" eb="6">
      <t>シセツ</t>
    </rPh>
    <rPh sb="6" eb="7">
      <t>ハイ</t>
    </rPh>
    <rPh sb="7" eb="8">
      <t>セツ</t>
    </rPh>
    <rPh sb="8" eb="10">
      <t>サギョウ</t>
    </rPh>
    <rPh sb="10" eb="12">
      <t>ギョウム</t>
    </rPh>
    <rPh sb="12" eb="15">
      <t>ホウコクショ</t>
    </rPh>
    <phoneticPr fontId="1"/>
  </si>
  <si>
    <t>　次のとおり排雪したので報告します。</t>
    <rPh sb="1" eb="2">
      <t>ツギ</t>
    </rPh>
    <rPh sb="6" eb="7">
      <t>ハイ</t>
    </rPh>
    <rPh sb="7" eb="8">
      <t>セツ</t>
    </rPh>
    <rPh sb="12" eb="14">
      <t>ホウコク</t>
    </rPh>
    <phoneticPr fontId="1"/>
  </si>
  <si>
    <t>使用機械等</t>
    <rPh sb="0" eb="2">
      <t>シヨウ</t>
    </rPh>
    <rPh sb="2" eb="4">
      <t>キカイ</t>
    </rPh>
    <rPh sb="4" eb="5">
      <t>ナド</t>
    </rPh>
    <phoneticPr fontId="1"/>
  </si>
  <si>
    <t>規格等</t>
    <rPh sb="0" eb="2">
      <t>キカク</t>
    </rPh>
    <rPh sb="2" eb="3">
      <t>ナド</t>
    </rPh>
    <phoneticPr fontId="1"/>
  </si>
  <si>
    <t>台数等</t>
    <rPh sb="0" eb="2">
      <t>ダイスウ</t>
    </rPh>
    <rPh sb="2" eb="3">
      <t>ナド</t>
    </rPh>
    <phoneticPr fontId="1"/>
  </si>
  <si>
    <t>備　　考</t>
    <rPh sb="0" eb="1">
      <t>ソナエ</t>
    </rPh>
    <rPh sb="3" eb="4">
      <t>コウ</t>
    </rPh>
    <phoneticPr fontId="1"/>
  </si>
  <si>
    <t>ﾛｰﾀﾘ除雪車
[ﾎｲｰﾙ型]</t>
    <rPh sb="4" eb="7">
      <t>ジョセツシャ</t>
    </rPh>
    <rPh sb="13" eb="14">
      <t>カタ</t>
    </rPh>
    <phoneticPr fontId="1"/>
  </si>
  <si>
    <t>100PS</t>
    <phoneticPr fontId="1"/>
  </si>
  <si>
    <t>～</t>
    <phoneticPr fontId="1"/>
  </si>
  <si>
    <t>(</t>
    <phoneticPr fontId="1"/>
  </si>
  <si>
    <t>h</t>
    <phoneticPr fontId="1"/>
  </si>
  <si>
    <t>)</t>
    <phoneticPr fontId="1"/>
  </si>
  <si>
    <t>130PS</t>
    <phoneticPr fontId="1"/>
  </si>
  <si>
    <t>200～220PS</t>
    <phoneticPr fontId="1"/>
  </si>
  <si>
    <t>小型ﾛｰﾀﾘ除雪車 [ｸﾛｰﾗ型]</t>
    <rPh sb="0" eb="2">
      <t>コガタ</t>
    </rPh>
    <rPh sb="6" eb="9">
      <t>ジョセツシャ</t>
    </rPh>
    <rPh sb="15" eb="16">
      <t>カタ</t>
    </rPh>
    <phoneticPr fontId="1"/>
  </si>
  <si>
    <t>18～20PS</t>
    <phoneticPr fontId="1"/>
  </si>
  <si>
    <t>除雪ﾄﾞｰｻﾞ
[ﾎｲｰﾙ型]</t>
    <rPh sb="0" eb="2">
      <t>ジョセツ</t>
    </rPh>
    <phoneticPr fontId="1"/>
  </si>
  <si>
    <t>5t以下</t>
    <rPh sb="2" eb="4">
      <t>イカ</t>
    </rPh>
    <phoneticPr fontId="1"/>
  </si>
  <si>
    <t>6～8t</t>
    <phoneticPr fontId="1"/>
  </si>
  <si>
    <t>11t</t>
    <phoneticPr fontId="1"/>
  </si>
  <si>
    <t>12t</t>
    <phoneticPr fontId="1"/>
  </si>
  <si>
    <t>13t</t>
    <phoneticPr fontId="1"/>
  </si>
  <si>
    <t>0.1～0.15㎥</t>
    <phoneticPr fontId="1"/>
  </si>
  <si>
    <t>0.2～0.25㎥</t>
    <phoneticPr fontId="1"/>
  </si>
  <si>
    <t>0.4～0.45㎥</t>
    <phoneticPr fontId="1"/>
  </si>
  <si>
    <t>0.7～0.75㎥</t>
    <phoneticPr fontId="1"/>
  </si>
  <si>
    <t>0.6～0.65㎥</t>
    <phoneticPr fontId="1"/>
  </si>
  <si>
    <t>排雪用ﾀﾞﾝﾌﾟﾄﾗｯｸ</t>
    <rPh sb="0" eb="1">
      <t>ハイ</t>
    </rPh>
    <rPh sb="1" eb="2">
      <t>セツ</t>
    </rPh>
    <rPh sb="2" eb="3">
      <t>ヨウ</t>
    </rPh>
    <phoneticPr fontId="1"/>
  </si>
  <si>
    <t>2t</t>
    <phoneticPr fontId="1"/>
  </si>
  <si>
    <t>4t</t>
    <phoneticPr fontId="1"/>
  </si>
  <si>
    <t>10t</t>
    <phoneticPr fontId="1"/>
  </si>
  <si>
    <t>課長</t>
    <rPh sb="0" eb="2">
      <t>カチョウ</t>
    </rPh>
    <phoneticPr fontId="1"/>
  </si>
  <si>
    <t>班長</t>
    <rPh sb="0" eb="1">
      <t>ハン</t>
    </rPh>
    <rPh sb="1" eb="2">
      <t>チョウ</t>
    </rPh>
    <phoneticPr fontId="1"/>
  </si>
  <si>
    <t>【添付書類】タコグラフ、タスクメーターの記録紙</t>
    <rPh sb="1" eb="3">
      <t>テンプ</t>
    </rPh>
    <rPh sb="3" eb="5">
      <t>ショルイ</t>
    </rPh>
    <rPh sb="20" eb="23">
      <t>キロクシ</t>
    </rPh>
    <phoneticPr fontId="1"/>
  </si>
  <si>
    <t>交通整理員</t>
    <rPh sb="0" eb="2">
      <t>コウツウ</t>
    </rPh>
    <rPh sb="2" eb="4">
      <t>セイリ</t>
    </rPh>
    <rPh sb="4" eb="5">
      <t>イン</t>
    </rPh>
    <phoneticPr fontId="1"/>
  </si>
  <si>
    <t>普通作業員</t>
    <rPh sb="0" eb="2">
      <t>フツウ</t>
    </rPh>
    <rPh sb="2" eb="5">
      <t>サギョウイン</t>
    </rPh>
    <phoneticPr fontId="1"/>
  </si>
  <si>
    <t>9t～10t</t>
    <phoneticPr fontId="1"/>
  </si>
  <si>
    <t>除雪機械運転員調書</t>
    <rPh sb="0" eb="1">
      <t>ジョ</t>
    </rPh>
    <rPh sb="1" eb="2">
      <t>ユキ</t>
    </rPh>
    <rPh sb="2" eb="3">
      <t>キ</t>
    </rPh>
    <rPh sb="3" eb="4">
      <t>カイ</t>
    </rPh>
    <rPh sb="4" eb="5">
      <t>ウン</t>
    </rPh>
    <rPh sb="5" eb="6">
      <t>テン</t>
    </rPh>
    <rPh sb="6" eb="7">
      <t>イン</t>
    </rPh>
    <rPh sb="7" eb="8">
      <t>チョウ</t>
    </rPh>
    <rPh sb="8" eb="9">
      <t>ショ</t>
    </rPh>
    <phoneticPr fontId="1"/>
  </si>
  <si>
    <t>高松スクールバス車庫</t>
    <rPh sb="0" eb="2">
      <t>タカマツ</t>
    </rPh>
    <phoneticPr fontId="1"/>
  </si>
  <si>
    <t>湯沢市長　佐　藤　一　夫　様</t>
    <rPh sb="0" eb="4">
      <t>ユザワシチョウ</t>
    </rPh>
    <rPh sb="5" eb="6">
      <t>サ</t>
    </rPh>
    <rPh sb="7" eb="8">
      <t>フジ</t>
    </rPh>
    <rPh sb="9" eb="10">
      <t>イチ</t>
    </rPh>
    <rPh sb="11" eb="12">
      <t>オット</t>
    </rPh>
    <rPh sb="13" eb="14">
      <t>サマ</t>
    </rPh>
    <phoneticPr fontId="1"/>
  </si>
  <si>
    <t>稲川スキー場</t>
  </si>
  <si>
    <t>湯沢市総合体育館</t>
  </si>
  <si>
    <t>湯沢市健康ドーム</t>
  </si>
  <si>
    <t>湯沢市Ｂ＆Ｇ海洋センター</t>
  </si>
  <si>
    <t>湯沢東小学校</t>
  </si>
  <si>
    <t>湯沢北中学校</t>
  </si>
  <si>
    <t>湯沢市学校給食センター</t>
  </si>
  <si>
    <t>湯沢西小学校</t>
  </si>
  <si>
    <t>湯沢市体育センター</t>
  </si>
  <si>
    <t>山田小学校</t>
  </si>
  <si>
    <t>山田中学校</t>
  </si>
  <si>
    <t>湯沢南中学校</t>
  </si>
  <si>
    <t>稲川小学校</t>
    <rPh sb="0" eb="2">
      <t>イナカワ</t>
    </rPh>
    <phoneticPr fontId="1"/>
  </si>
  <si>
    <t>稲川中学校</t>
  </si>
  <si>
    <t>雄勝小学校</t>
  </si>
  <si>
    <t>雄勝中学校</t>
  </si>
  <si>
    <t>皆瀬小学校</t>
  </si>
  <si>
    <t>皆瀬中学校</t>
  </si>
  <si>
    <t>湯沢市湯沢文化会館</t>
    <rPh sb="0" eb="3">
      <t>ユザワシ</t>
    </rPh>
    <phoneticPr fontId="1"/>
  </si>
  <si>
    <t>湯沢市湯沢勤労青少年ホーム</t>
    <rPh sb="0" eb="3">
      <t>ユザワシ</t>
    </rPh>
    <phoneticPr fontId="1"/>
  </si>
  <si>
    <t>湯沢市立湯沢図書館</t>
    <rPh sb="0" eb="4">
      <t>ユザワシリツ</t>
    </rPh>
    <phoneticPr fontId="1"/>
  </si>
  <si>
    <t>湯沢市稲川カルチャーセンター</t>
    <rPh sb="0" eb="3">
      <t>ユザワシ</t>
    </rPh>
    <phoneticPr fontId="1"/>
  </si>
  <si>
    <t>湯沢市稲川交流スポーツエリア</t>
    <rPh sb="0" eb="3">
      <t>ユザワシ</t>
    </rPh>
    <phoneticPr fontId="1"/>
  </si>
  <si>
    <t>湯沢市雄勝スポーツセンター</t>
    <rPh sb="0" eb="3">
      <t>ユザワシ</t>
    </rPh>
    <phoneticPr fontId="1"/>
  </si>
  <si>
    <t>１　実施期日</t>
    <rPh sb="2" eb="4">
      <t>ジッシ</t>
    </rPh>
    <rPh sb="4" eb="6">
      <t>キジツ</t>
    </rPh>
    <phoneticPr fontId="1"/>
  </si>
  <si>
    <t>２　排雪場所</t>
    <rPh sb="2" eb="3">
      <t>ハイ</t>
    </rPh>
    <rPh sb="3" eb="4">
      <t>セツ</t>
    </rPh>
    <rPh sb="4" eb="6">
      <t>バショ</t>
    </rPh>
    <phoneticPr fontId="1"/>
  </si>
  <si>
    <t>３　内　　訳</t>
    <rPh sb="2" eb="3">
      <t>ウチ</t>
    </rPh>
    <rPh sb="5" eb="6">
      <t>ワケ</t>
    </rPh>
    <phoneticPr fontId="1"/>
  </si>
  <si>
    <t>(</t>
    <phoneticPr fontId="1"/>
  </si>
  <si>
    <t>)</t>
    <phoneticPr fontId="1"/>
  </si>
  <si>
    <t>１　添付書類</t>
    <rPh sb="2" eb="4">
      <t>テンプ</t>
    </rPh>
    <rPh sb="4" eb="6">
      <t>ショルイ</t>
    </rPh>
    <phoneticPr fontId="1"/>
  </si>
  <si>
    <t>　⑴　定款又は営業に係る証明</t>
    <rPh sb="3" eb="5">
      <t>テイカン</t>
    </rPh>
    <rPh sb="5" eb="6">
      <t>マタ</t>
    </rPh>
    <rPh sb="7" eb="9">
      <t>エイギョウ</t>
    </rPh>
    <rPh sb="10" eb="11">
      <t>カカワ</t>
    </rPh>
    <rPh sb="12" eb="14">
      <t>ショウメイ</t>
    </rPh>
    <phoneticPr fontId="1"/>
  </si>
  <si>
    <t>　⑵　納税に係る証明</t>
    <rPh sb="3" eb="5">
      <t>ノウゼイ</t>
    </rPh>
    <rPh sb="6" eb="7">
      <t>カカワ</t>
    </rPh>
    <rPh sb="8" eb="10">
      <t>ショウメイ</t>
    </rPh>
    <phoneticPr fontId="1"/>
  </si>
  <si>
    <t>　⑶　印鑑証明書</t>
    <rPh sb="3" eb="5">
      <t>インカン</t>
    </rPh>
    <rPh sb="5" eb="8">
      <t>ショウメイショ</t>
    </rPh>
    <phoneticPr fontId="1"/>
  </si>
  <si>
    <t>　⑸　除排雪作業業務実績報告書</t>
    <rPh sb="3" eb="6">
      <t>ジョハイセツ</t>
    </rPh>
    <rPh sb="6" eb="8">
      <t>サギョウ</t>
    </rPh>
    <rPh sb="8" eb="10">
      <t>ギョウム</t>
    </rPh>
    <rPh sb="10" eb="12">
      <t>ジッセキ</t>
    </rPh>
    <rPh sb="12" eb="15">
      <t>ホウコクショ</t>
    </rPh>
    <phoneticPr fontId="1"/>
  </si>
  <si>
    <t>　⑹　除排雪機械運転員調書</t>
    <rPh sb="3" eb="6">
      <t>ジョハイセツ</t>
    </rPh>
    <rPh sb="6" eb="8">
      <t>キカイ</t>
    </rPh>
    <rPh sb="8" eb="11">
      <t>ウンテンイン</t>
    </rPh>
    <rPh sb="11" eb="13">
      <t>チョウショ</t>
    </rPh>
    <phoneticPr fontId="1"/>
  </si>
  <si>
    <t>２　注意事項</t>
    <rPh sb="2" eb="4">
      <t>チュウイ</t>
    </rPh>
    <rPh sb="4" eb="6">
      <t>ジコウ</t>
    </rPh>
    <phoneticPr fontId="1"/>
  </si>
  <si>
    <t>※保有する資格を証する証明書の写しを添付すること。</t>
    <rPh sb="1" eb="3">
      <t>ホユウ</t>
    </rPh>
    <rPh sb="5" eb="7">
      <t>シカク</t>
    </rPh>
    <rPh sb="8" eb="9">
      <t>ショウ</t>
    </rPh>
    <rPh sb="11" eb="13">
      <t>ショウメイ</t>
    </rPh>
    <rPh sb="13" eb="14">
      <t>ショ</t>
    </rPh>
    <rPh sb="15" eb="16">
      <t>ウツ</t>
    </rPh>
    <rPh sb="18" eb="20">
      <t>テンプ</t>
    </rPh>
    <phoneticPr fontId="1"/>
  </si>
  <si>
    <t>※入札参加申込み時に提出した書類に変更がない場合は、添付書類の提出は不要です。</t>
    <rPh sb="1" eb="3">
      <t>ニュウサツ</t>
    </rPh>
    <rPh sb="3" eb="5">
      <t>サンカ</t>
    </rPh>
    <rPh sb="5" eb="7">
      <t>モウシコ</t>
    </rPh>
    <rPh sb="8" eb="9">
      <t>ジ</t>
    </rPh>
    <rPh sb="10" eb="12">
      <t>テイシュツ</t>
    </rPh>
    <rPh sb="14" eb="16">
      <t>ショルイ</t>
    </rPh>
    <rPh sb="17" eb="19">
      <t>ヘンコウ</t>
    </rPh>
    <rPh sb="22" eb="24">
      <t>バアイ</t>
    </rPh>
    <rPh sb="26" eb="28">
      <t>テンプ</t>
    </rPh>
    <rPh sb="28" eb="30">
      <t>ショルイ</t>
    </rPh>
    <rPh sb="31" eb="33">
      <t>テイシュツ</t>
    </rPh>
    <rPh sb="34" eb="36">
      <t>フヨウ</t>
    </rPh>
    <phoneticPr fontId="1"/>
  </si>
  <si>
    <t>免許及び資格</t>
    <rPh sb="0" eb="2">
      <t>メンキョ</t>
    </rPh>
    <rPh sb="2" eb="3">
      <t>オヨ</t>
    </rPh>
    <rPh sb="4" eb="6">
      <t>シカク</t>
    </rPh>
    <phoneticPr fontId="1"/>
  </si>
  <si>
    <t>工区</t>
    <rPh sb="0" eb="2">
      <t>コウク</t>
    </rPh>
    <phoneticPr fontId="31"/>
  </si>
  <si>
    <t>委託箇所</t>
    <rPh sb="0" eb="4">
      <t>イタクカショ</t>
    </rPh>
    <phoneticPr fontId="1"/>
  </si>
  <si>
    <t>運転員氏名→</t>
    <rPh sb="0" eb="5">
      <t>ウンテンインシメイ</t>
    </rPh>
    <phoneticPr fontId="1"/>
  </si>
  <si>
    <t>除雪機械運転員</t>
    <rPh sb="0" eb="7">
      <t>ジョセツキカイウンテンイン</t>
    </rPh>
    <phoneticPr fontId="1"/>
  </si>
  <si>
    <t>作業施設名→</t>
    <rPh sb="0" eb="5">
      <t>サギョウシセツメイ</t>
    </rPh>
    <phoneticPr fontId="1"/>
  </si>
  <si>
    <t>排雪用ﾊﾞｯｸﾎｳ
[ｸﾛｰﾗ型]</t>
    <rPh sb="0" eb="1">
      <t>ハイ</t>
    </rPh>
    <rPh sb="1" eb="2">
      <t>セツ</t>
    </rPh>
    <rPh sb="2" eb="3">
      <t>ヨウ</t>
    </rPh>
    <rPh sb="15" eb="16">
      <t>カタ</t>
    </rPh>
    <phoneticPr fontId="1"/>
  </si>
  <si>
    <t>排雪用ﾊﾞｯｸﾎｳ
[ｸﾛｰﾗ型/ﾛﾝｸﾞｱｰﾑ]</t>
    <rPh sb="0" eb="1">
      <t>ハイ</t>
    </rPh>
    <rPh sb="1" eb="2">
      <t>セツ</t>
    </rPh>
    <rPh sb="2" eb="3">
      <t>ヨウ</t>
    </rPh>
    <rPh sb="15" eb="16">
      <t>スラッシュ</t>
    </rPh>
    <phoneticPr fontId="1"/>
  </si>
  <si>
    <r>
      <t>【添付書類】タコグラフ、タスクメーターの記録紙（除雪機械稼働の場合）及び現場状況写真</t>
    </r>
    <r>
      <rPr>
        <sz val="7"/>
        <color theme="1"/>
        <rFont val="BIZ UD明朝 Medium"/>
        <family val="1"/>
        <charset val="128"/>
      </rPr>
      <t>（作業前～作業中～作業後）</t>
    </r>
    <rPh sb="1" eb="3">
      <t>テンプ</t>
    </rPh>
    <rPh sb="3" eb="5">
      <t>ショルイ</t>
    </rPh>
    <rPh sb="24" eb="26">
      <t>ジョセツ</t>
    </rPh>
    <rPh sb="26" eb="28">
      <t>キカイ</t>
    </rPh>
    <rPh sb="28" eb="30">
      <t>カドウ</t>
    </rPh>
    <rPh sb="31" eb="33">
      <t>バアイ</t>
    </rPh>
    <rPh sb="34" eb="35">
      <t>オヨ</t>
    </rPh>
    <rPh sb="36" eb="38">
      <t>ゲンバ</t>
    </rPh>
    <rPh sb="38" eb="40">
      <t>ジョウキョウ</t>
    </rPh>
    <rPh sb="40" eb="42">
      <t>シャシン</t>
    </rPh>
    <rPh sb="43" eb="45">
      <t>サギョウ</t>
    </rPh>
    <rPh sb="45" eb="46">
      <t>マエ</t>
    </rPh>
    <rPh sb="47" eb="50">
      <t>サギョウチュウ</t>
    </rPh>
    <rPh sb="51" eb="53">
      <t>サギョウ</t>
    </rPh>
    <rPh sb="53" eb="54">
      <t>ゴ</t>
    </rPh>
    <phoneticPr fontId="1"/>
  </si>
  <si>
    <t>□ 除雪機械を保有又は借上げしていることを証するもの（車検証等の写し）</t>
    <rPh sb="4" eb="6">
      <t>キカイ</t>
    </rPh>
    <phoneticPr fontId="1"/>
  </si>
  <si>
    <t>□ 任意保険加入証の写し</t>
    <phoneticPr fontId="1"/>
  </si>
  <si>
    <t>□ 運転免許証の写し</t>
    <rPh sb="2" eb="4">
      <t>ウンテン</t>
    </rPh>
    <rPh sb="4" eb="7">
      <t>メンキョショウ</t>
    </rPh>
    <rPh sb="8" eb="9">
      <t>ウツ</t>
    </rPh>
    <phoneticPr fontId="1"/>
  </si>
  <si>
    <t>□ 建設機械施工管理技術検定合格証明書の写し ／ □ 車両系建設機械運転技能講習修了証の写し</t>
    <rPh sb="2" eb="4">
      <t>ケンセツ</t>
    </rPh>
    <rPh sb="4" eb="6">
      <t>キカイ</t>
    </rPh>
    <rPh sb="6" eb="8">
      <t>セコウ</t>
    </rPh>
    <rPh sb="8" eb="10">
      <t>カンリ</t>
    </rPh>
    <rPh sb="10" eb="12">
      <t>ギジュツ</t>
    </rPh>
    <rPh sb="12" eb="14">
      <t>ケンテイ</t>
    </rPh>
    <rPh sb="14" eb="16">
      <t>ゴウカク</t>
    </rPh>
    <rPh sb="16" eb="19">
      <t>ショウメイショ</t>
    </rPh>
    <rPh sb="20" eb="21">
      <t>ウツ</t>
    </rPh>
    <rPh sb="27" eb="29">
      <t>シャリョウ</t>
    </rPh>
    <rPh sb="29" eb="30">
      <t>ケイ</t>
    </rPh>
    <rPh sb="30" eb="32">
      <t>ケンセツ</t>
    </rPh>
    <rPh sb="32" eb="34">
      <t>キカイ</t>
    </rPh>
    <rPh sb="34" eb="36">
      <t>ウンテン</t>
    </rPh>
    <rPh sb="36" eb="38">
      <t>ギノウ</t>
    </rPh>
    <rPh sb="38" eb="40">
      <t>コウシュウ</t>
    </rPh>
    <rPh sb="40" eb="43">
      <t>シュウリョウショウ</t>
    </rPh>
    <rPh sb="44" eb="45">
      <t>ウツ</t>
    </rPh>
    <phoneticPr fontId="1"/>
  </si>
  <si>
    <t>□ 健康保険証の写し（通年雇用者） ／ □ 給与支払明細書の写し（期間限定雇用者）</t>
    <phoneticPr fontId="1"/>
  </si>
  <si>
    <t>　⑴　湯沢市建設工事等入札参加有資格者名簿登載者にあっては、添付書類中、⑴～⑶の提出は</t>
    <rPh sb="3" eb="6">
      <t>ユザワシ</t>
    </rPh>
    <rPh sb="6" eb="8">
      <t>ケンセツ</t>
    </rPh>
    <rPh sb="8" eb="11">
      <t>コウジナド</t>
    </rPh>
    <rPh sb="11" eb="13">
      <t>ニュウサツ</t>
    </rPh>
    <rPh sb="13" eb="15">
      <t>サンカ</t>
    </rPh>
    <rPh sb="15" eb="19">
      <t>ユウシカクシャ</t>
    </rPh>
    <rPh sb="19" eb="21">
      <t>メイボ</t>
    </rPh>
    <rPh sb="21" eb="23">
      <t>トウサイ</t>
    </rPh>
    <rPh sb="23" eb="24">
      <t>シャ</t>
    </rPh>
    <rPh sb="30" eb="32">
      <t>テンプ</t>
    </rPh>
    <rPh sb="32" eb="34">
      <t>ショルイ</t>
    </rPh>
    <rPh sb="34" eb="35">
      <t>チュウ</t>
    </rPh>
    <rPh sb="40" eb="42">
      <t>テイシュツ</t>
    </rPh>
    <phoneticPr fontId="1"/>
  </si>
  <si>
    <t>　　不要です。</t>
    <rPh sb="2" eb="4">
      <t>フヨウ</t>
    </rPh>
    <phoneticPr fontId="1"/>
  </si>
  <si>
    <t>　⑵　営業に係る証明については、法人にあっては商業登記簿謄本（写）又は登記事項証明書</t>
    <rPh sb="3" eb="5">
      <t>エイギョウ</t>
    </rPh>
    <rPh sb="6" eb="7">
      <t>カカワ</t>
    </rPh>
    <rPh sb="8" eb="10">
      <t>ショウメイ</t>
    </rPh>
    <rPh sb="16" eb="18">
      <t>ホウジン</t>
    </rPh>
    <rPh sb="23" eb="25">
      <t>ショウギョウ</t>
    </rPh>
    <rPh sb="25" eb="28">
      <t>トウキボ</t>
    </rPh>
    <rPh sb="28" eb="30">
      <t>トウホン</t>
    </rPh>
    <rPh sb="31" eb="32">
      <t>ウツ</t>
    </rPh>
    <rPh sb="33" eb="34">
      <t>マタ</t>
    </rPh>
    <rPh sb="35" eb="37">
      <t>トウキ</t>
    </rPh>
    <rPh sb="37" eb="39">
      <t>ジコウ</t>
    </rPh>
    <rPh sb="39" eb="40">
      <t>ショウ</t>
    </rPh>
    <phoneticPr fontId="1"/>
  </si>
  <si>
    <t>　⑶　納税に係る証明については、市税に係る納税証明書（市税完納証明書）を添付すること。</t>
    <rPh sb="3" eb="5">
      <t>ノウゼイ</t>
    </rPh>
    <rPh sb="6" eb="7">
      <t>カカワ</t>
    </rPh>
    <rPh sb="8" eb="10">
      <t>ショウメイ</t>
    </rPh>
    <rPh sb="16" eb="18">
      <t>シゼイ</t>
    </rPh>
    <rPh sb="19" eb="20">
      <t>カカワ</t>
    </rPh>
    <rPh sb="21" eb="23">
      <t>ノウゼイ</t>
    </rPh>
    <rPh sb="23" eb="26">
      <t>ショウメイショ</t>
    </rPh>
    <rPh sb="27" eb="28">
      <t>シ</t>
    </rPh>
    <rPh sb="28" eb="29">
      <t>ゼイ</t>
    </rPh>
    <rPh sb="29" eb="31">
      <t>カンノウ</t>
    </rPh>
    <rPh sb="31" eb="34">
      <t>ショウメイショ</t>
    </rPh>
    <rPh sb="36" eb="38">
      <t>テンプ</t>
    </rPh>
    <phoneticPr fontId="1"/>
  </si>
  <si>
    <t>　 （写）、その他にあっては湯沢市長が発行する営業していることを証する書類を提出すること。</t>
    <rPh sb="3" eb="4">
      <t>ウツ</t>
    </rPh>
    <rPh sb="8" eb="9">
      <t>タ</t>
    </rPh>
    <rPh sb="14" eb="18">
      <t>ユザワシチョウ</t>
    </rPh>
    <rPh sb="19" eb="21">
      <t>ハッコウ</t>
    </rPh>
    <rPh sb="23" eb="25">
      <t>エイギョウ</t>
    </rPh>
    <rPh sb="32" eb="33">
      <t>ショウ</t>
    </rPh>
    <rPh sb="35" eb="37">
      <t>ショルイ</t>
    </rPh>
    <phoneticPr fontId="1"/>
  </si>
  <si>
    <t>　⑷　除雪機械を保有又は借上げしていることを証するもの（車検証等の写し）及び任意保険加</t>
    <rPh sb="3" eb="5">
      <t>ジョセツ</t>
    </rPh>
    <rPh sb="5" eb="7">
      <t>キカイ</t>
    </rPh>
    <rPh sb="8" eb="10">
      <t>ホユウ</t>
    </rPh>
    <rPh sb="10" eb="11">
      <t>マタ</t>
    </rPh>
    <rPh sb="12" eb="14">
      <t>カリア</t>
    </rPh>
    <rPh sb="22" eb="23">
      <t>ショウ</t>
    </rPh>
    <rPh sb="28" eb="32">
      <t>シャケンショウナド</t>
    </rPh>
    <rPh sb="33" eb="34">
      <t>ウツ</t>
    </rPh>
    <rPh sb="36" eb="37">
      <t>オヨ</t>
    </rPh>
    <phoneticPr fontId="1"/>
  </si>
  <si>
    <t>　　入証の写し</t>
    <rPh sb="5" eb="6">
      <t>ウツ</t>
    </rPh>
    <phoneticPr fontId="1"/>
  </si>
  <si>
    <t>　(1)　運転免許証の写し</t>
    <rPh sb="5" eb="7">
      <t>ウンテン</t>
    </rPh>
    <rPh sb="7" eb="9">
      <t>メンキョ</t>
    </rPh>
    <rPh sb="11" eb="12">
      <t>ウツ</t>
    </rPh>
    <phoneticPr fontId="1"/>
  </si>
  <si>
    <t>　(2)　建設機械施工管理技術検定合格証明書又は車両系建設機械運転技能講習修了証の写し</t>
    <rPh sb="5" eb="7">
      <t>ケンセツ</t>
    </rPh>
    <rPh sb="7" eb="9">
      <t>キカイ</t>
    </rPh>
    <rPh sb="9" eb="11">
      <t>セコウ</t>
    </rPh>
    <rPh sb="11" eb="13">
      <t>カンリ</t>
    </rPh>
    <rPh sb="13" eb="15">
      <t>ギジュツ</t>
    </rPh>
    <rPh sb="15" eb="17">
      <t>ケンテイ</t>
    </rPh>
    <rPh sb="17" eb="19">
      <t>ゴウカク</t>
    </rPh>
    <rPh sb="19" eb="22">
      <t>ショウメイショ</t>
    </rPh>
    <rPh sb="22" eb="23">
      <t>マタ</t>
    </rPh>
    <rPh sb="24" eb="26">
      <t>シャリョウ</t>
    </rPh>
    <rPh sb="26" eb="27">
      <t>ケイ</t>
    </rPh>
    <rPh sb="27" eb="29">
      <t>ケンセツ</t>
    </rPh>
    <rPh sb="29" eb="31">
      <t>キカイ</t>
    </rPh>
    <rPh sb="31" eb="33">
      <t>ウンテン</t>
    </rPh>
    <rPh sb="33" eb="35">
      <t>ギノウ</t>
    </rPh>
    <rPh sb="35" eb="37">
      <t>コウシュウ</t>
    </rPh>
    <rPh sb="37" eb="40">
      <t>シュウリョウショウ</t>
    </rPh>
    <rPh sb="41" eb="42">
      <t>ウツ</t>
    </rPh>
    <phoneticPr fontId="1"/>
  </si>
  <si>
    <t>　(3)　運転員の健康保険証の写し（通年雇用者）又は給与支払明細書の写し（期間限定雇用者）</t>
    <rPh sb="5" eb="8">
      <t>ウンテンイン</t>
    </rPh>
    <rPh sb="9" eb="11">
      <t>ケンコウ</t>
    </rPh>
    <rPh sb="11" eb="14">
      <t>ホケンショウ</t>
    </rPh>
    <rPh sb="15" eb="16">
      <t>ウツ</t>
    </rPh>
    <rPh sb="18" eb="20">
      <t>ツウネン</t>
    </rPh>
    <rPh sb="20" eb="23">
      <t>コヨウシャ</t>
    </rPh>
    <rPh sb="24" eb="25">
      <t>マタ</t>
    </rPh>
    <rPh sb="26" eb="28">
      <t>キュウヨ</t>
    </rPh>
    <rPh sb="28" eb="30">
      <t>シハライ</t>
    </rPh>
    <rPh sb="30" eb="33">
      <t>メイサイショ</t>
    </rPh>
    <rPh sb="34" eb="35">
      <t>ウツ</t>
    </rPh>
    <rPh sb="37" eb="39">
      <t>キカン</t>
    </rPh>
    <rPh sb="39" eb="41">
      <t>ゲンテイ</t>
    </rPh>
    <rPh sb="41" eb="42">
      <t>ヤトイ</t>
    </rPh>
    <phoneticPr fontId="1"/>
  </si>
  <si>
    <t>南部文化交流センター</t>
    <rPh sb="0" eb="6">
      <t>ナンブブンカコウリュウ</t>
    </rPh>
    <phoneticPr fontId="1"/>
  </si>
  <si>
    <t>教育委員会事務局へＦＡＸ（７２－８５１５）又はメール送信（k-shisetsu-gr@city.yuzawa.lg.jp）</t>
    <rPh sb="0" eb="8">
      <t>キョウイクイインカイジムキョク</t>
    </rPh>
    <rPh sb="21" eb="22">
      <t>マタ</t>
    </rPh>
    <rPh sb="26" eb="28">
      <t>ソウシン</t>
    </rPh>
    <phoneticPr fontId="1"/>
  </si>
  <si>
    <t>手入力用①↓</t>
    <rPh sb="0" eb="4">
      <t>テニュウリョクヨウ</t>
    </rPh>
    <phoneticPr fontId="1"/>
  </si>
  <si>
    <t>手入力用②↓</t>
    <rPh sb="0" eb="4">
      <t>テニュウリョクヨウ</t>
    </rPh>
    <phoneticPr fontId="1"/>
  </si>
  <si>
    <t>施設の郵便受けへ投函（無人の施設は、直接教育委員会事務局へ送信）</t>
    <rPh sb="0" eb="2">
      <t>シセツ</t>
    </rPh>
    <rPh sb="3" eb="6">
      <t>ユウビンウ</t>
    </rPh>
    <rPh sb="8" eb="10">
      <t>トウカン</t>
    </rPh>
    <rPh sb="11" eb="13">
      <t>ムジン</t>
    </rPh>
    <rPh sb="14" eb="16">
      <t>シセツ</t>
    </rPh>
    <rPh sb="18" eb="20">
      <t>チョクセツ</t>
    </rPh>
    <rPh sb="20" eb="25">
      <t>キョウイクイインカイ</t>
    </rPh>
    <rPh sb="25" eb="28">
      <t>ジムキョク</t>
    </rPh>
    <rPh sb="29" eb="31">
      <t>ソウシン</t>
    </rPh>
    <phoneticPr fontId="1"/>
  </si>
  <si>
    <t>２　●施設管理者記入欄</t>
    <rPh sb="3" eb="5">
      <t>シセツ</t>
    </rPh>
    <rPh sb="5" eb="8">
      <t>カンリシャ</t>
    </rPh>
    <rPh sb="8" eb="10">
      <t>キニュウ</t>
    </rPh>
    <rPh sb="10" eb="11">
      <t>ラン</t>
    </rPh>
    <phoneticPr fontId="1"/>
  </si>
  <si>
    <r>
      <rPr>
        <sz val="18"/>
        <color theme="1"/>
        <rFont val="BIZ UDゴシック"/>
        <family val="3"/>
        <charset val="128"/>
      </rPr>
      <t>１　</t>
    </r>
    <r>
      <rPr>
        <b/>
        <sz val="18"/>
        <color theme="1"/>
        <rFont val="BIZ UDゴシック"/>
        <family val="3"/>
        <charset val="128"/>
      </rPr>
      <t>●運転員記入欄</t>
    </r>
    <rPh sb="3" eb="6">
      <t>ウンテンイン</t>
    </rPh>
    <rPh sb="6" eb="8">
      <t>キニュウ</t>
    </rPh>
    <rPh sb="8" eb="9">
      <t>ラン</t>
    </rPh>
    <phoneticPr fontId="1"/>
  </si>
  <si>
    <t>３　●教育委員会記入欄</t>
    <rPh sb="3" eb="5">
      <t>キョウイク</t>
    </rPh>
    <rPh sb="5" eb="8">
      <t>イインカイ</t>
    </rPh>
    <rPh sb="8" eb="10">
      <t>キニュウ</t>
    </rPh>
    <rPh sb="10" eb="11">
      <t>ラン</t>
    </rPh>
    <phoneticPr fontId="1"/>
  </si>
  <si>
    <t>作業開始</t>
    <rPh sb="0" eb="2">
      <t>サギョウ</t>
    </rPh>
    <rPh sb="2" eb="4">
      <t>カイシ</t>
    </rPh>
    <phoneticPr fontId="1"/>
  </si>
  <si>
    <t>作業終了</t>
    <rPh sb="0" eb="4">
      <t>サギョウシュウリョウ</t>
    </rPh>
    <phoneticPr fontId="1"/>
  </si>
  <si>
    <t>～</t>
  </si>
  <si>
    <t>作業期間（始）</t>
    <rPh sb="0" eb="4">
      <t>サギョウキカン</t>
    </rPh>
    <rPh sb="5" eb="6">
      <t>ハジメ</t>
    </rPh>
    <phoneticPr fontId="1"/>
  </si>
  <si>
    <t>作業期間（終）</t>
    <rPh sb="0" eb="4">
      <t>サギョウキカン</t>
    </rPh>
    <rPh sb="5" eb="6">
      <t>オワリ</t>
    </rPh>
    <phoneticPr fontId="1"/>
  </si>
  <si>
    <t>提出締切日</t>
  </si>
  <si>
    <t>日数</t>
    <rPh sb="0" eb="2">
      <t>ニッスウ</t>
    </rPh>
    <phoneticPr fontId="1"/>
  </si>
  <si>
    <t>列番号→</t>
    <rPh sb="0" eb="3">
      <t>レツバンゴウ</t>
    </rPh>
    <phoneticPr fontId="1"/>
  </si>
  <si>
    <t>期間№</t>
    <rPh sb="0" eb="2">
      <t>キカン</t>
    </rPh>
    <phoneticPr fontId="1"/>
  </si>
  <si>
    <t>作業年月日↓</t>
    <rPh sb="0" eb="2">
      <t>サギョウ</t>
    </rPh>
    <rPh sb="2" eb="5">
      <t>ネンガッピ</t>
    </rPh>
    <phoneticPr fontId="1"/>
  </si>
  <si>
    <t>作 業 施 設 名</t>
    <rPh sb="0" eb="1">
      <t>サク</t>
    </rPh>
    <rPh sb="2" eb="3">
      <t>ゴウ</t>
    </rPh>
    <rPh sb="4" eb="5">
      <t>シ</t>
    </rPh>
    <rPh sb="6" eb="7">
      <t>セツ</t>
    </rPh>
    <rPh sb="8" eb="9">
      <t>メイ</t>
    </rPh>
    <phoneticPr fontId="1"/>
  </si>
  <si>
    <t>備考</t>
    <rPh sb="0" eb="2">
      <t>ビコウ</t>
    </rPh>
    <phoneticPr fontId="1"/>
  </si>
  <si>
    <t>○除雪作業業務報告書実施時間</t>
    <rPh sb="10" eb="12">
      <t>ジッシ</t>
    </rPh>
    <rPh sb="12" eb="14">
      <t>ジカン</t>
    </rPh>
    <phoneticPr fontId="1"/>
  </si>
  <si>
    <t>○作業報告運転員氏名</t>
    <rPh sb="1" eb="3">
      <t>サギョウ</t>
    </rPh>
    <rPh sb="3" eb="5">
      <t>ホウコク</t>
    </rPh>
    <rPh sb="5" eb="8">
      <t>ウンテンイン</t>
    </rPh>
    <rPh sb="8" eb="10">
      <t>シメイ</t>
    </rPh>
    <phoneticPr fontId="1"/>
  </si>
  <si>
    <t>岩崎スクールバス車庫</t>
    <rPh sb="0" eb="2">
      <t>イワサキ</t>
    </rPh>
    <rPh sb="8" eb="10">
      <t>シャコ</t>
    </rPh>
    <phoneticPr fontId="1"/>
  </si>
  <si>
    <t>文化交流センター（北側駐車場含む）</t>
    <rPh sb="9" eb="11">
      <t>キタガワ</t>
    </rPh>
    <phoneticPr fontId="1"/>
  </si>
  <si>
    <t>愛宕スクールバス車庫</t>
    <rPh sb="0" eb="2">
      <t>アタゴ</t>
    </rPh>
    <rPh sb="8" eb="10">
      <t>シャコ</t>
    </rPh>
    <phoneticPr fontId="1"/>
  </si>
  <si>
    <t>小野スクールバス車庫</t>
    <rPh sb="0" eb="2">
      <t>オノ</t>
    </rPh>
    <phoneticPr fontId="1"/>
  </si>
  <si>
    <t>（該当する項目に○をしてください。）</t>
    <rPh sb="1" eb="3">
      <t>ガイトウ</t>
    </rPh>
    <rPh sb="5" eb="7">
      <t>コウモク</t>
    </rPh>
    <phoneticPr fontId="1"/>
  </si>
  <si>
    <t>運転できる自動車／原動機付自転車</t>
  </si>
  <si>
    <t>免許の種類</t>
  </si>
  <si>
    <t>大型自動車</t>
  </si>
  <si>
    <t>中型自動車</t>
  </si>
  <si>
    <t>準中型自動車</t>
  </si>
  <si>
    <t>普通自動車</t>
  </si>
  <si>
    <t>大型特殊</t>
  </si>
  <si>
    <t>自動車</t>
  </si>
  <si>
    <t>大型</t>
  </si>
  <si>
    <t>自動二輪車</t>
  </si>
  <si>
    <t>普通</t>
  </si>
  <si>
    <t>小型特殊</t>
  </si>
  <si>
    <t>原動機付</t>
  </si>
  <si>
    <t>自転車</t>
  </si>
  <si>
    <t>大型免許</t>
  </si>
  <si>
    <t>○</t>
  </si>
  <si>
    <t>中型免許</t>
  </si>
  <si>
    <t>準中型免許</t>
  </si>
  <si>
    <t>普通免許</t>
  </si>
  <si>
    <t>大型特殊免許</t>
  </si>
  <si>
    <t>大型二輪免許</t>
  </si>
  <si>
    <t>普通二輪免許</t>
  </si>
  <si>
    <t>小型特殊免許</t>
  </si>
  <si>
    <t>原付免許</t>
  </si>
  <si>
    <t>委託番号</t>
    <rPh sb="0" eb="2">
      <t>イタク</t>
    </rPh>
    <rPh sb="2" eb="4">
      <t>バンゴウ</t>
    </rPh>
    <phoneticPr fontId="1"/>
  </si>
  <si>
    <t>委託業務
の名称</t>
    <rPh sb="0" eb="4">
      <t>イタクギョウム</t>
    </rPh>
    <rPh sb="6" eb="8">
      <t>メイショウ</t>
    </rPh>
    <phoneticPr fontId="1"/>
  </si>
  <si>
    <t>委託業務
の名称</t>
    <rPh sb="0" eb="2">
      <t>イタク</t>
    </rPh>
    <rPh sb="2" eb="4">
      <t>ギョウム</t>
    </rPh>
    <rPh sb="6" eb="8">
      <t>メイショウ</t>
    </rPh>
    <phoneticPr fontId="1"/>
  </si>
  <si>
    <t>委託箇所</t>
    <rPh sb="0" eb="4">
      <t>イタクカショ</t>
    </rPh>
    <phoneticPr fontId="1"/>
  </si>
  <si>
    <t>作業施設名</t>
    <rPh sb="0" eb="5">
      <t>サギョウシセツメイ</t>
    </rPh>
    <phoneticPr fontId="1"/>
  </si>
  <si>
    <t>委託業務の名称</t>
    <rPh sb="0" eb="2">
      <t>イタク</t>
    </rPh>
    <rPh sb="2" eb="4">
      <t>ギョウム</t>
    </rPh>
    <rPh sb="5" eb="7">
      <t>メイショウ</t>
    </rPh>
    <phoneticPr fontId="1"/>
  </si>
  <si>
    <t>受注者名</t>
    <rPh sb="0" eb="4">
      <t>ジュチュウシャメイ</t>
    </rPh>
    <phoneticPr fontId="1"/>
  </si>
  <si>
    <t>湯沢　太郎</t>
    <rPh sb="3" eb="5">
      <t>タロウ</t>
    </rPh>
    <phoneticPr fontId="1"/>
  </si>
  <si>
    <t>駒形スクールバス車庫</t>
    <rPh sb="0" eb="2">
      <t>コマガタ</t>
    </rPh>
    <rPh sb="8" eb="10">
      <t>シャコ</t>
    </rPh>
    <phoneticPr fontId="1"/>
  </si>
  <si>
    <t>車両総重量</t>
  </si>
  <si>
    <t>3.5トン未満</t>
  </si>
  <si>
    <t>7.5トン未満</t>
  </si>
  <si>
    <t>11.0トン未満</t>
  </si>
  <si>
    <t>11.0トン以上</t>
  </si>
  <si>
    <t>自動車の種類</t>
  </si>
  <si>
    <t>最大積載量</t>
  </si>
  <si>
    <t>2.0トン未満</t>
  </si>
  <si>
    <t>4.5トン未満</t>
  </si>
  <si>
    <t>6.5トン未満</t>
  </si>
  <si>
    <t>6.5トン以上</t>
  </si>
  <si>
    <t>乗車定員</t>
  </si>
  <si>
    <t>10人以下</t>
  </si>
  <si>
    <t>29人以下</t>
  </si>
  <si>
    <t>30人以上</t>
  </si>
  <si>
    <t>受験資格</t>
  </si>
  <si>
    <t>18歳以上</t>
  </si>
  <si>
    <t>免許期間2年以上</t>
  </si>
  <si>
    <t>免許期間3年以上</t>
  </si>
  <si>
    <t>運転できる自動車の種類</t>
    <phoneticPr fontId="1"/>
  </si>
  <si>
    <t>20歳以上
免許期間2年以上</t>
    <phoneticPr fontId="1"/>
  </si>
  <si>
    <t>21歳以上
免許期間3年以上</t>
    <phoneticPr fontId="1"/>
  </si>
  <si>
    <t>↓日報提出予定表から値のみ貼り付け</t>
    <rPh sb="1" eb="8">
      <t>ニッポウテイシュツヨテイヒョウ</t>
    </rPh>
    <rPh sb="10" eb="11">
      <t>アタイ</t>
    </rPh>
    <rPh sb="13" eb="14">
      <t>ハ</t>
    </rPh>
    <rPh sb="15" eb="16">
      <t>ツ</t>
    </rPh>
    <phoneticPr fontId="1"/>
  </si>
  <si>
    <t>ﾊﾝﾄﾞｶﾞｲﾄﾞ除雪機 [ｸﾛｰﾗ型]</t>
    <rPh sb="9" eb="12">
      <t>ジョセツキ</t>
    </rPh>
    <phoneticPr fontId="1"/>
  </si>
  <si>
    <t>提出締切日：</t>
    <rPh sb="0" eb="5">
      <t>テイシュツシメキリビ</t>
    </rPh>
    <phoneticPr fontId="1"/>
  </si>
  <si>
    <t>↓取得年月日等からの経過年数</t>
    <rPh sb="1" eb="3">
      <t>シュトク</t>
    </rPh>
    <rPh sb="3" eb="6">
      <t>ネンガッピ</t>
    </rPh>
    <rPh sb="6" eb="7">
      <t>トウ</t>
    </rPh>
    <rPh sb="10" eb="14">
      <t>ケイカネンスウ</t>
    </rPh>
    <phoneticPr fontId="1"/>
  </si>
  <si>
    <t>取得年月日</t>
    <rPh sb="0" eb="2">
      <t>シュトク</t>
    </rPh>
    <rPh sb="2" eb="3">
      <t>ネン</t>
    </rPh>
    <rPh sb="3" eb="5">
      <t>ガッピ</t>
    </rPh>
    <phoneticPr fontId="1"/>
  </si>
  <si>
    <t>報告対象期間：</t>
    <rPh sb="0" eb="6">
      <t>ホウコクタイショウキカン</t>
    </rPh>
    <phoneticPr fontId="1"/>
  </si>
  <si>
    <t>R5</t>
    <phoneticPr fontId="1"/>
  </si>
  <si>
    <t>公告日</t>
    <rPh sb="0" eb="3">
      <t>コウコクビ</t>
    </rPh>
    <phoneticPr fontId="1"/>
  </si>
  <si>
    <t>期限</t>
    <rPh sb="0" eb="2">
      <t>キゲン</t>
    </rPh>
    <phoneticPr fontId="1"/>
  </si>
  <si>
    <t>箇所</t>
    <rPh sb="0" eb="2">
      <t>カショ</t>
    </rPh>
    <phoneticPr fontId="1"/>
  </si>
  <si>
    <t>R6</t>
    <phoneticPr fontId="1"/>
  </si>
  <si>
    <t>※令和５、６年度の実績を記入すること。</t>
    <rPh sb="1" eb="3">
      <t>レイワ</t>
    </rPh>
    <rPh sb="6" eb="8">
      <t>ネンド</t>
    </rPh>
    <rPh sb="9" eb="11">
      <t>ジッセキ</t>
    </rPh>
    <rPh sb="12" eb="14">
      <t>キニュウ</t>
    </rPh>
    <phoneticPr fontId="1"/>
  </si>
  <si>
    <t>令和７年11月25日(火)</t>
    <rPh sb="11" eb="12">
      <t>ヒ</t>
    </rPh>
    <phoneticPr fontId="1"/>
  </si>
  <si>
    <t>令和７年12月５日(金)</t>
    <rPh sb="10" eb="11">
      <t>キン</t>
    </rPh>
    <phoneticPr fontId="1"/>
  </si>
  <si>
    <t>令和７年12月15日(月)</t>
    <rPh sb="11" eb="12">
      <t>ゲツ</t>
    </rPh>
    <phoneticPr fontId="1"/>
  </si>
  <si>
    <t>令和７年12月25日(木)</t>
    <rPh sb="11" eb="12">
      <t>キ</t>
    </rPh>
    <phoneticPr fontId="1"/>
  </si>
  <si>
    <t>令和８年１月５日(月)</t>
    <rPh sb="9" eb="10">
      <t>ゲツ</t>
    </rPh>
    <phoneticPr fontId="1"/>
  </si>
  <si>
    <t>令和８年１月15日(木)</t>
    <rPh sb="10" eb="11">
      <t>キ</t>
    </rPh>
    <phoneticPr fontId="1"/>
  </si>
  <si>
    <t>令和８年１月26日(月)</t>
    <rPh sb="10" eb="11">
      <t>ゲツ</t>
    </rPh>
    <phoneticPr fontId="1"/>
  </si>
  <si>
    <t>令和８年２月５日(木)</t>
    <rPh sb="9" eb="10">
      <t>キ</t>
    </rPh>
    <phoneticPr fontId="1"/>
  </si>
  <si>
    <t>令和８年２月16日(月)</t>
    <rPh sb="10" eb="11">
      <t>ゲツ</t>
    </rPh>
    <phoneticPr fontId="1"/>
  </si>
  <si>
    <t>令和８年２月25日(水)</t>
    <rPh sb="10" eb="11">
      <t>スイ</t>
    </rPh>
    <phoneticPr fontId="1"/>
  </si>
  <si>
    <t>令和８年３月５日(木)</t>
    <rPh sb="9" eb="10">
      <t>キ</t>
    </rPh>
    <phoneticPr fontId="1"/>
  </si>
  <si>
    <t>令和８年３月16日(月)</t>
    <rPh sb="10" eb="11">
      <t>ゲツ</t>
    </rPh>
    <phoneticPr fontId="1"/>
  </si>
  <si>
    <t>令和８年３月25日(水)</t>
    <rPh sb="10" eb="11">
      <t>スイ</t>
    </rPh>
    <phoneticPr fontId="1"/>
  </si>
  <si>
    <t>年度</t>
    <rPh sb="0" eb="2">
      <t>ネンド</t>
    </rPh>
    <phoneticPr fontId="1"/>
  </si>
  <si>
    <t>令和８年４月３日(金)</t>
    <rPh sb="9" eb="1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</si>
</sst>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quot;¥&quot;#,##0;[Red]&quot;¥&quot;\-#,##0"/>
    <numFmt numFmtId="176" formatCode="@\ &quot; ㊞&quot;"/>
    <numFmt numFmtId="177" formatCode="[$-411]gee\.mm\.dd"/>
    <numFmt numFmtId="178" formatCode="0&quot;年&quot;"/>
    <numFmt numFmtId="179" formatCode="[DBNum3]&quot;¥&quot;#,##0&quot;－&quot;;&quot;¥&quot;\-#,##0&quot;－&quot;"/>
    <numFmt numFmtId="180" formatCode="&quot;FKS192&quot;000"/>
    <numFmt numFmtId="181" formatCode="0&quot;歳&quot;"/>
    <numFmt numFmtId="182" formatCode="0\t&quot;級&quot;"/>
    <numFmt numFmtId="183" formatCode="00"/>
    <numFmt numFmtId="184" formatCode="d&quot;日&quot;"/>
    <numFmt numFmtId="185" formatCode="[mm]"/>
    <numFmt numFmtId="186" formatCode="[$-411]ggge&quot;年&quot;m&quot;月&quot;d&quot;日&quot;;@"/>
    <numFmt numFmtId="187" formatCode="&quot;計&quot;\_x000a_[mm]&quot;分&quot;"/>
    <numFmt numFmtId="188" formatCode="0.0_ "/>
    <numFmt numFmtId="189" formatCode="0_ "/>
    <numFmt numFmtId="190" formatCode="0&quot;台&quot;"/>
    <numFmt numFmtId="191" formatCode="0&quot;人&quot;"/>
    <numFmt numFmtId="192" formatCode="0&quot;回&quot;"/>
    <numFmt numFmtId="193" formatCode="&quot;FKS232&quot;000"/>
    <numFmt numFmtId="194" formatCode="[$-411]ggge&quot;年&quot;m&quot;月&quot;d&quot;日&quot;\(aaa\)"/>
    <numFmt numFmtId="195" formatCode="&quot;FKS&quot;000000"/>
  </numFmts>
  <fonts count="5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明朝"/>
      <family val="1"/>
      <charset val="128"/>
    </font>
    <font>
      <sz val="11"/>
      <name val="ＭＳ Ｐゴシック"/>
      <family val="3"/>
      <charset val="128"/>
    </font>
    <font>
      <u/>
      <sz val="11"/>
      <color theme="10"/>
      <name val="ＭＳ Ｐゴシック"/>
      <family val="3"/>
      <charset val="128"/>
    </font>
    <font>
      <sz val="11"/>
      <name val="明朝"/>
      <family val="1"/>
      <charset val="128"/>
    </font>
    <font>
      <sz val="11"/>
      <color indexed="8"/>
      <name val="ＭＳ Ｐゴシック"/>
      <family val="3"/>
      <charset val="128"/>
    </font>
    <font>
      <sz val="12"/>
      <name val="ＭＳ 明朝"/>
      <family val="1"/>
      <charset val="128"/>
    </font>
    <font>
      <sz val="10"/>
      <name val="Arial Narrow"/>
      <family val="2"/>
    </font>
    <font>
      <sz val="14"/>
      <name val="ＭＳ 明朝"/>
      <family val="1"/>
      <charset val="128"/>
    </font>
    <font>
      <b/>
      <sz val="9"/>
      <color indexed="81"/>
      <name val="ＭＳ Ｐゴシック"/>
      <family val="3"/>
      <charset val="128"/>
    </font>
    <font>
      <sz val="9"/>
      <color theme="1"/>
      <name val="BIZ UDゴシック"/>
      <family val="3"/>
      <charset val="128"/>
    </font>
    <font>
      <sz val="9"/>
      <color rgb="FF0070C0"/>
      <name val="BIZ UDゴシック"/>
      <family val="3"/>
      <charset val="128"/>
    </font>
    <font>
      <sz val="11"/>
      <color theme="1"/>
      <name val="BIZ UD明朝 Medium"/>
      <family val="1"/>
      <charset val="128"/>
    </font>
    <font>
      <b/>
      <sz val="18"/>
      <color theme="1"/>
      <name val="BIZ UD明朝 Medium"/>
      <family val="1"/>
      <charset val="128"/>
    </font>
    <font>
      <sz val="11"/>
      <color theme="0" tint="-0.34998626667073579"/>
      <name val="BIZ UD明朝 Medium"/>
      <family val="1"/>
      <charset val="128"/>
    </font>
    <font>
      <sz val="10"/>
      <color theme="1"/>
      <name val="BIZ UD明朝 Medium"/>
      <family val="1"/>
      <charset val="128"/>
    </font>
    <font>
      <sz val="20"/>
      <color theme="1"/>
      <name val="BIZ UD明朝 Medium"/>
      <family val="1"/>
      <charset val="128"/>
    </font>
    <font>
      <b/>
      <sz val="16"/>
      <color theme="1"/>
      <name val="BIZ UD明朝 Medium"/>
      <family val="1"/>
      <charset val="128"/>
    </font>
    <font>
      <sz val="12"/>
      <color theme="1"/>
      <name val="BIZ UDゴシック"/>
      <family val="3"/>
      <charset val="128"/>
    </font>
    <font>
      <sz val="10"/>
      <color theme="1" tint="0.499984740745262"/>
      <name val="BIZ UDゴシック"/>
      <family val="3"/>
      <charset val="128"/>
    </font>
    <font>
      <b/>
      <sz val="20"/>
      <color theme="1"/>
      <name val="BIZ UDゴシック"/>
      <family val="3"/>
      <charset val="128"/>
    </font>
    <font>
      <sz val="20"/>
      <color theme="1"/>
      <name val="BIZ UDゴシック"/>
      <family val="3"/>
      <charset val="128"/>
    </font>
    <font>
      <b/>
      <sz val="12"/>
      <color theme="1"/>
      <name val="BIZ UDゴシック"/>
      <family val="3"/>
      <charset val="128"/>
    </font>
    <font>
      <sz val="10"/>
      <color theme="1"/>
      <name val="BIZ UDゴシック"/>
      <family val="3"/>
      <charset val="128"/>
    </font>
    <font>
      <sz val="7"/>
      <color theme="1"/>
      <name val="BIZ UD明朝 Medium"/>
      <family val="1"/>
      <charset val="128"/>
    </font>
    <font>
      <b/>
      <sz val="20"/>
      <color rgb="FFFFFF00"/>
      <name val="BIZ UD明朝 Medium"/>
      <family val="1"/>
      <charset val="128"/>
    </font>
    <font>
      <sz val="12"/>
      <color theme="1"/>
      <name val="BIZ UD明朝 Medium"/>
      <family val="1"/>
      <charset val="128"/>
    </font>
    <font>
      <sz val="11"/>
      <color theme="1"/>
      <name val="ＭＳ Ｐゴシック"/>
      <family val="2"/>
      <scheme val="minor"/>
    </font>
    <font>
      <sz val="6"/>
      <name val="ＭＳ Ｐゴシック"/>
      <family val="3"/>
      <charset val="128"/>
      <scheme val="minor"/>
    </font>
    <font>
      <b/>
      <sz val="9"/>
      <color indexed="81"/>
      <name val="MS P ゴシック"/>
      <family val="3"/>
      <charset val="128"/>
    </font>
    <font>
      <sz val="14"/>
      <color theme="1"/>
      <name val="BIZ UDゴシック"/>
      <family val="3"/>
      <charset val="128"/>
    </font>
    <font>
      <b/>
      <sz val="14"/>
      <color theme="1"/>
      <name val="BIZ UDゴシック"/>
      <family val="3"/>
      <charset val="128"/>
    </font>
    <font>
      <sz val="10"/>
      <name val="BIZ UD明朝 Medium"/>
      <family val="1"/>
      <charset val="128"/>
    </font>
    <font>
      <u/>
      <sz val="10"/>
      <color theme="1"/>
      <name val="BIZ UD明朝 Medium"/>
      <family val="1"/>
      <charset val="128"/>
    </font>
    <font>
      <sz val="12"/>
      <name val="BIZ UDゴシック"/>
      <family val="3"/>
      <charset val="128"/>
    </font>
    <font>
      <b/>
      <sz val="18"/>
      <color theme="1"/>
      <name val="BIZ UDゴシック"/>
      <family val="3"/>
      <charset val="128"/>
    </font>
    <font>
      <sz val="18"/>
      <color theme="1"/>
      <name val="BIZ UDゴシック"/>
      <family val="3"/>
      <charset val="128"/>
    </font>
    <font>
      <sz val="10"/>
      <color rgb="FF0070C0"/>
      <name val="BIZ UDゴシック"/>
      <family val="3"/>
      <charset val="128"/>
    </font>
    <font>
      <b/>
      <sz val="12"/>
      <name val="BIZ UDゴシック"/>
      <family val="3"/>
      <charset val="128"/>
    </font>
    <font>
      <sz val="14"/>
      <color theme="1"/>
      <name val="BIZ UD明朝 Medium"/>
      <family val="1"/>
      <charset val="128"/>
    </font>
    <font>
      <sz val="13"/>
      <color theme="1"/>
      <name val="BIZ UD明朝 Medium"/>
      <family val="1"/>
      <charset val="128"/>
    </font>
    <font>
      <sz val="11"/>
      <color theme="1"/>
      <name val="BIZ UDゴシック"/>
      <family val="3"/>
      <charset val="128"/>
    </font>
    <font>
      <b/>
      <sz val="11"/>
      <color theme="1"/>
      <name val="BIZ UDゴシック"/>
      <family val="3"/>
      <charset val="128"/>
    </font>
    <font>
      <sz val="12"/>
      <name val="BIZ UD明朝 Medium"/>
      <family val="1"/>
      <charset val="128"/>
    </font>
    <font>
      <sz val="11"/>
      <name val="BIZ UDゴシック"/>
      <family val="3"/>
      <charset val="128"/>
    </font>
    <font>
      <sz val="14"/>
      <name val="BIZ UDゴシック"/>
      <family val="3"/>
      <charset val="128"/>
    </font>
    <font>
      <b/>
      <sz val="12"/>
      <color rgb="FFFF0000"/>
      <name val="BIZ UDゴシック"/>
      <family val="3"/>
      <charset val="128"/>
    </font>
    <font>
      <b/>
      <sz val="9"/>
      <color rgb="FFFF0000"/>
      <name val="BIZ UDゴシック"/>
      <family val="3"/>
      <charset val="128"/>
    </font>
    <font>
      <sz val="10"/>
      <color rgb="FFFF000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dotted">
        <color auto="1"/>
      </left>
      <right/>
      <top style="dotted">
        <color auto="1"/>
      </top>
      <bottom style="hair">
        <color auto="1"/>
      </bottom>
      <diagonal/>
    </border>
    <border>
      <left/>
      <right/>
      <top style="dotted">
        <color auto="1"/>
      </top>
      <bottom style="hair">
        <color auto="1"/>
      </bottom>
      <diagonal/>
    </border>
    <border>
      <left/>
      <right style="dotted">
        <color auto="1"/>
      </right>
      <top style="dotted">
        <color auto="1"/>
      </top>
      <bottom style="hair">
        <color auto="1"/>
      </bottom>
      <diagonal/>
    </border>
    <border>
      <left style="dotted">
        <color auto="1"/>
      </left>
      <right/>
      <top style="hair">
        <color auto="1"/>
      </top>
      <bottom style="hair">
        <color auto="1"/>
      </bottom>
      <diagonal/>
    </border>
    <border>
      <left/>
      <right/>
      <top style="hair">
        <color auto="1"/>
      </top>
      <bottom style="hair">
        <color auto="1"/>
      </bottom>
      <diagonal/>
    </border>
    <border>
      <left/>
      <right style="dotted">
        <color auto="1"/>
      </right>
      <top style="hair">
        <color auto="1"/>
      </top>
      <bottom style="hair">
        <color auto="1"/>
      </bottom>
      <diagonal/>
    </border>
    <border>
      <left style="hair">
        <color auto="1"/>
      </left>
      <right style="hair">
        <color auto="1"/>
      </right>
      <top style="hair">
        <color auto="1"/>
      </top>
      <bottom style="hair">
        <color auto="1"/>
      </bottom>
      <diagonal/>
    </border>
    <border>
      <left style="dotted">
        <color auto="1"/>
      </left>
      <right style="dotted">
        <color auto="1"/>
      </right>
      <top style="dotted">
        <color indexed="64"/>
      </top>
      <bottom/>
      <diagonal/>
    </border>
    <border>
      <left style="dotted">
        <color auto="1"/>
      </left>
      <right style="dotted">
        <color auto="1"/>
      </right>
      <top/>
      <bottom/>
      <diagonal/>
    </border>
    <border>
      <left style="dotted">
        <color auto="1"/>
      </left>
      <right style="dotted">
        <color auto="1"/>
      </right>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indexed="64"/>
      </top>
      <bottom style="hair">
        <color auto="1"/>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hair">
        <color auto="1"/>
      </top>
      <bottom/>
      <diagonal/>
    </border>
    <border>
      <left/>
      <right style="hair">
        <color auto="1"/>
      </right>
      <top style="hair">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hair">
        <color auto="1"/>
      </right>
      <top style="hair">
        <color auto="1"/>
      </top>
      <bottom/>
      <diagonal/>
    </border>
    <border>
      <left style="hair">
        <color auto="1"/>
      </left>
      <right/>
      <top style="hair">
        <color auto="1"/>
      </top>
      <bottom/>
      <diagonal/>
    </border>
    <border>
      <left style="medium">
        <color indexed="64"/>
      </left>
      <right style="medium">
        <color indexed="64"/>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indexed="64"/>
      </left>
      <right style="medium">
        <color indexed="64"/>
      </right>
      <top/>
      <bottom style="hair">
        <color auto="1"/>
      </bottom>
      <diagonal/>
    </border>
    <border>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dotted">
        <color auto="1"/>
      </right>
      <top style="hair">
        <color auto="1"/>
      </top>
      <bottom style="dotted">
        <color auto="1"/>
      </bottom>
      <diagonal/>
    </border>
    <border>
      <left style="dotted">
        <color auto="1"/>
      </left>
      <right style="dotted">
        <color auto="1"/>
      </right>
      <top style="dotted">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dotted">
        <color auto="1"/>
      </bottom>
      <diagonal/>
    </border>
  </borders>
  <cellStyleXfs count="44">
    <xf numFmtId="0" fontId="0" fillId="0" borderId="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alignment vertical="center"/>
    </xf>
    <xf numFmtId="6" fontId="9" fillId="0" borderId="0" applyFont="0" applyFill="0" applyBorder="0" applyAlignment="0" applyProtection="0">
      <alignment vertical="center"/>
    </xf>
    <xf numFmtId="0" fontId="5" fillId="0" borderId="0">
      <alignment vertical="center"/>
    </xf>
    <xf numFmtId="0" fontId="3" fillId="0" borderId="0">
      <alignment vertical="center"/>
    </xf>
    <xf numFmtId="0" fontId="5" fillId="0" borderId="0"/>
    <xf numFmtId="0" fontId="5" fillId="0" borderId="0"/>
    <xf numFmtId="0" fontId="5" fillId="0" borderId="0">
      <alignment vertical="center"/>
    </xf>
    <xf numFmtId="0" fontId="5" fillId="0" borderId="0">
      <alignment vertical="center"/>
    </xf>
    <xf numFmtId="0" fontId="4" fillId="0" borderId="0"/>
    <xf numFmtId="0" fontId="5" fillId="0" borderId="0">
      <alignment vertical="center"/>
    </xf>
    <xf numFmtId="0" fontId="10"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30" fillId="0" borderId="0"/>
    <xf numFmtId="38" fontId="2" fillId="0" borderId="0" applyFont="0" applyFill="0" applyBorder="0" applyAlignment="0" applyProtection="0">
      <alignment vertical="center"/>
    </xf>
  </cellStyleXfs>
  <cellXfs count="754">
    <xf numFmtId="0" fontId="0" fillId="0" borderId="0" xfId="0">
      <alignment vertical="center"/>
    </xf>
    <xf numFmtId="0" fontId="13" fillId="3" borderId="36" xfId="0" applyFont="1" applyFill="1" applyBorder="1" applyAlignment="1">
      <alignment horizontal="center" vertical="center"/>
    </xf>
    <xf numFmtId="0" fontId="13" fillId="0" borderId="0" xfId="0" applyFont="1">
      <alignment vertical="center"/>
    </xf>
    <xf numFmtId="0" fontId="13" fillId="0" borderId="36" xfId="0" applyFont="1" applyBorder="1" applyAlignment="1">
      <alignment horizontal="center" vertical="center"/>
    </xf>
    <xf numFmtId="194" fontId="13" fillId="3" borderId="36" xfId="0" applyNumberFormat="1" applyFont="1" applyFill="1" applyBorder="1" applyAlignment="1">
      <alignment horizontal="center" vertical="center"/>
    </xf>
    <xf numFmtId="194" fontId="13" fillId="0" borderId="36" xfId="0" applyNumberFormat="1" applyFont="1" applyBorder="1" applyAlignment="1">
      <alignment horizontal="center" vertical="center"/>
    </xf>
    <xf numFmtId="194" fontId="13" fillId="0" borderId="0" xfId="0" applyNumberFormat="1"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vertical="center"/>
    </xf>
    <xf numFmtId="0" fontId="15" fillId="0" borderId="0" xfId="0" applyFont="1" applyBorder="1" applyAlignment="1">
      <alignment horizontal="center"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1" xfId="0" applyNumberFormat="1" applyFont="1" applyBorder="1">
      <alignment vertical="center"/>
    </xf>
    <xf numFmtId="0" fontId="15" fillId="0" borderId="2" xfId="0" applyNumberFormat="1" applyFont="1" applyBorder="1">
      <alignment vertical="center"/>
    </xf>
    <xf numFmtId="0" fontId="15" fillId="0" borderId="3" xfId="0" applyNumberFormat="1" applyFont="1" applyBorder="1">
      <alignment vertical="center"/>
    </xf>
    <xf numFmtId="0" fontId="15" fillId="0" borderId="0"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0" borderId="4" xfId="0" applyNumberFormat="1" applyFont="1" applyBorder="1">
      <alignment vertical="center"/>
    </xf>
    <xf numFmtId="0" fontId="15" fillId="0" borderId="5" xfId="0" applyNumberFormat="1" applyFont="1" applyBorder="1">
      <alignment vertical="center"/>
    </xf>
    <xf numFmtId="0" fontId="15" fillId="0" borderId="12" xfId="0" applyFont="1" applyBorder="1">
      <alignment vertical="center"/>
    </xf>
    <xf numFmtId="0" fontId="15" fillId="0" borderId="13" xfId="0" applyFont="1" applyBorder="1" applyProtection="1">
      <alignment vertical="center"/>
    </xf>
    <xf numFmtId="0" fontId="15" fillId="0" borderId="14" xfId="0" applyFont="1" applyBorder="1">
      <alignment vertical="center"/>
    </xf>
    <xf numFmtId="0" fontId="15" fillId="0" borderId="13" xfId="0" applyFont="1" applyBorder="1">
      <alignment vertical="center"/>
    </xf>
    <xf numFmtId="0" fontId="15" fillId="0" borderId="14" xfId="0" applyFont="1" applyBorder="1" applyProtection="1">
      <alignment vertical="center"/>
    </xf>
    <xf numFmtId="0" fontId="15" fillId="0" borderId="12" xfId="0" applyNumberFormat="1" applyFont="1" applyBorder="1" applyProtection="1">
      <alignment vertical="center"/>
    </xf>
    <xf numFmtId="0" fontId="15" fillId="0" borderId="13" xfId="0" applyNumberFormat="1" applyFont="1" applyBorder="1" applyProtection="1">
      <alignment vertical="center"/>
    </xf>
    <xf numFmtId="0" fontId="15" fillId="0" borderId="14" xfId="0" applyNumberFormat="1" applyFont="1" applyBorder="1" applyProtection="1">
      <alignment vertical="center"/>
    </xf>
    <xf numFmtId="0" fontId="15" fillId="0" borderId="0" xfId="0" applyFont="1" applyBorder="1" applyProtection="1">
      <alignment vertical="center"/>
    </xf>
    <xf numFmtId="0" fontId="15" fillId="0" borderId="4" xfId="0" applyNumberFormat="1" applyFont="1" applyBorder="1" applyProtection="1">
      <alignment vertical="center"/>
    </xf>
    <xf numFmtId="0" fontId="15" fillId="0" borderId="0" xfId="0" applyNumberFormat="1" applyFont="1" applyBorder="1" applyProtection="1">
      <alignment vertical="center"/>
    </xf>
    <xf numFmtId="0" fontId="15" fillId="0" borderId="5" xfId="0" applyNumberFormat="1" applyFont="1" applyBorder="1" applyProtection="1">
      <alignment vertical="center"/>
    </xf>
    <xf numFmtId="0" fontId="15" fillId="0" borderId="15" xfId="0" applyFont="1" applyBorder="1">
      <alignment vertical="center"/>
    </xf>
    <xf numFmtId="0" fontId="15" fillId="0" borderId="16" xfId="0" applyFont="1" applyBorder="1" applyProtection="1">
      <alignment vertical="center"/>
    </xf>
    <xf numFmtId="0" fontId="15" fillId="0" borderId="17" xfId="0" applyFont="1" applyBorder="1">
      <alignment vertical="center"/>
    </xf>
    <xf numFmtId="0" fontId="15" fillId="0" borderId="16" xfId="0" applyFont="1" applyBorder="1">
      <alignment vertical="center"/>
    </xf>
    <xf numFmtId="0" fontId="15" fillId="0" borderId="15" xfId="0" applyNumberFormat="1" applyFont="1" applyBorder="1" applyProtection="1">
      <alignment vertical="center"/>
    </xf>
    <xf numFmtId="0" fontId="15" fillId="0" borderId="16" xfId="0" applyNumberFormat="1" applyFont="1" applyBorder="1" applyProtection="1">
      <alignment vertical="center"/>
    </xf>
    <xf numFmtId="0" fontId="15" fillId="0" borderId="17" xfId="0" applyNumberFormat="1" applyFont="1" applyBorder="1" applyProtection="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6" xfId="0" applyNumberFormat="1" applyFont="1" applyBorder="1">
      <alignment vertical="center"/>
    </xf>
    <xf numFmtId="0" fontId="15" fillId="0" borderId="7" xfId="0" applyNumberFormat="1" applyFont="1" applyBorder="1">
      <alignment vertical="center"/>
    </xf>
    <xf numFmtId="0" fontId="15" fillId="0" borderId="8" xfId="0" applyNumberFormat="1" applyFont="1" applyBorder="1">
      <alignment vertical="center"/>
    </xf>
    <xf numFmtId="0" fontId="15" fillId="0" borderId="0" xfId="0" applyFont="1" applyFill="1" applyAlignment="1" applyProtection="1">
      <alignment vertical="top" wrapText="1"/>
    </xf>
    <xf numFmtId="0" fontId="15" fillId="0" borderId="0" xfId="0" applyNumberFormat="1" applyFont="1" applyFill="1" applyAlignment="1" applyProtection="1">
      <alignment vertical="top" wrapText="1"/>
    </xf>
    <xf numFmtId="0" fontId="15" fillId="0" borderId="4" xfId="0" applyFont="1" applyBorder="1" applyAlignment="1">
      <alignment vertical="center"/>
    </xf>
    <xf numFmtId="0" fontId="15" fillId="0" borderId="4" xfId="0" applyFont="1" applyBorder="1" applyAlignment="1">
      <alignment vertical="center" shrinkToFit="1"/>
    </xf>
    <xf numFmtId="0" fontId="15" fillId="0" borderId="0" xfId="0" applyFont="1" applyBorder="1" applyAlignment="1">
      <alignment vertical="center" shrinkToFit="1"/>
    </xf>
    <xf numFmtId="0" fontId="15" fillId="0" borderId="5" xfId="0" applyFont="1" applyBorder="1" applyAlignment="1">
      <alignment vertical="center" shrinkToFit="1"/>
    </xf>
    <xf numFmtId="0" fontId="15" fillId="0" borderId="0" xfId="0" applyFont="1" applyProtection="1">
      <alignment vertical="center"/>
    </xf>
    <xf numFmtId="0" fontId="18" fillId="0" borderId="0" xfId="0" applyFont="1" applyBorder="1" applyAlignment="1">
      <alignment horizontal="center" vertical="center"/>
    </xf>
    <xf numFmtId="0" fontId="15" fillId="0" borderId="0" xfId="0" applyFont="1" applyAlignment="1" applyProtection="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3" xfId="0" applyNumberFormat="1" applyFont="1" applyBorder="1" applyAlignment="1">
      <alignment horizontal="center" vertical="center"/>
    </xf>
    <xf numFmtId="0" fontId="15" fillId="0" borderId="14" xfId="0" applyNumberFormat="1" applyFont="1" applyBorder="1" applyAlignment="1">
      <alignment horizontal="center" vertical="center"/>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9" fillId="0" borderId="0" xfId="0" applyFont="1" applyAlignment="1">
      <alignment horizontal="center" vertical="center"/>
    </xf>
    <xf numFmtId="0" fontId="15" fillId="0" borderId="19" xfId="0" applyFont="1" applyBorder="1">
      <alignment vertical="center"/>
    </xf>
    <xf numFmtId="0" fontId="15" fillId="0" borderId="20" xfId="0" applyFont="1" applyBorder="1">
      <alignment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0" fontId="15" fillId="0" borderId="13" xfId="0" applyFont="1" applyBorder="1" applyAlignment="1" applyProtection="1">
      <alignment horizontal="distributed" vertical="center"/>
    </xf>
    <xf numFmtId="0" fontId="15" fillId="0" borderId="24" xfId="0" applyFont="1" applyBorder="1">
      <alignment vertical="center"/>
    </xf>
    <xf numFmtId="0" fontId="15" fillId="0" borderId="13" xfId="0" applyFont="1" applyBorder="1" applyAlignment="1">
      <alignment horizontal="left" vertical="center"/>
    </xf>
    <xf numFmtId="0" fontId="15" fillId="0" borderId="0" xfId="0" applyFont="1" applyBorder="1" applyAlignment="1">
      <alignment vertical="center"/>
    </xf>
    <xf numFmtId="0" fontId="15" fillId="0" borderId="13" xfId="0" applyFont="1" applyBorder="1" applyAlignment="1">
      <alignment vertical="center"/>
    </xf>
    <xf numFmtId="0" fontId="15" fillId="0" borderId="0" xfId="0" applyFont="1" applyFill="1" applyProtection="1">
      <alignment vertical="center"/>
    </xf>
    <xf numFmtId="0" fontId="15" fillId="0" borderId="13" xfId="0" applyNumberFormat="1" applyFont="1" applyBorder="1" applyAlignment="1">
      <alignment horizontal="distributed" vertical="center"/>
    </xf>
    <xf numFmtId="179" fontId="15" fillId="0" borderId="13" xfId="0" applyNumberFormat="1" applyFont="1" applyBorder="1" applyAlignment="1">
      <alignment horizontal="left" vertical="center"/>
    </xf>
    <xf numFmtId="0" fontId="15" fillId="0" borderId="13" xfId="0" applyFont="1" applyBorder="1" applyAlignment="1">
      <alignment horizontal="distributed" vertical="center"/>
    </xf>
    <xf numFmtId="0" fontId="15" fillId="0" borderId="22" xfId="0" applyFont="1" applyBorder="1" applyAlignment="1">
      <alignment vertical="center"/>
    </xf>
    <xf numFmtId="58" fontId="15" fillId="0" borderId="0" xfId="0" applyNumberFormat="1" applyFont="1" applyBorder="1" applyAlignment="1">
      <alignment vertical="center"/>
    </xf>
    <xf numFmtId="14" fontId="17" fillId="0" borderId="0" xfId="0" applyNumberFormat="1" applyFont="1">
      <alignment vertical="center"/>
    </xf>
    <xf numFmtId="0" fontId="20" fillId="0" borderId="0" xfId="0" applyFont="1" applyAlignment="1">
      <alignment horizontal="center" vertical="center"/>
    </xf>
    <xf numFmtId="0" fontId="15" fillId="0" borderId="13" xfId="0" applyFont="1" applyFill="1" applyBorder="1" applyAlignment="1">
      <alignment vertical="center" shrinkToFit="1"/>
    </xf>
    <xf numFmtId="180" fontId="15" fillId="0" borderId="13" xfId="0" applyNumberFormat="1" applyFont="1" applyFill="1" applyBorder="1" applyAlignment="1" applyProtection="1">
      <alignment horizontal="left" vertical="center" shrinkToFit="1"/>
    </xf>
    <xf numFmtId="0" fontId="15" fillId="0" borderId="13" xfId="0" applyFont="1" applyFill="1" applyBorder="1" applyAlignment="1" applyProtection="1">
      <alignment vertical="center" shrinkToFit="1"/>
    </xf>
    <xf numFmtId="0" fontId="15" fillId="0" borderId="13" xfId="0" applyFont="1" applyBorder="1" applyAlignment="1" applyProtection="1">
      <alignment vertical="center" shrinkToFit="1"/>
    </xf>
    <xf numFmtId="0" fontId="15" fillId="0" borderId="24" xfId="0" applyFont="1" applyBorder="1" applyAlignment="1" applyProtection="1">
      <alignment vertical="center" shrinkToFit="1"/>
    </xf>
    <xf numFmtId="0" fontId="15" fillId="0" borderId="16" xfId="0" applyFont="1" applyBorder="1" applyAlignment="1">
      <alignment horizontal="center" vertical="center"/>
    </xf>
    <xf numFmtId="0" fontId="15" fillId="0" borderId="16" xfId="0" applyFont="1" applyFill="1" applyBorder="1">
      <alignment vertical="center"/>
    </xf>
    <xf numFmtId="180" fontId="15" fillId="0" borderId="16" xfId="0" applyNumberFormat="1" applyFont="1" applyFill="1" applyBorder="1" applyAlignment="1" applyProtection="1">
      <alignment horizontal="left" vertical="center"/>
    </xf>
    <xf numFmtId="0" fontId="15" fillId="0" borderId="16" xfId="0" applyFont="1" applyFill="1" applyBorder="1" applyProtection="1">
      <alignment vertical="center"/>
    </xf>
    <xf numFmtId="0" fontId="15" fillId="0" borderId="20" xfId="0" applyFont="1" applyBorder="1" applyProtection="1">
      <alignment vertical="center"/>
    </xf>
    <xf numFmtId="0" fontId="15" fillId="0" borderId="13" xfId="0" applyFont="1" applyFill="1" applyBorder="1">
      <alignment vertical="center"/>
    </xf>
    <xf numFmtId="0" fontId="18" fillId="0" borderId="0" xfId="0" applyFont="1">
      <alignment vertical="center"/>
    </xf>
    <xf numFmtId="0" fontId="18" fillId="0" borderId="13" xfId="0"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13" xfId="0" applyFont="1" applyBorder="1" applyProtection="1">
      <alignment vertical="center"/>
    </xf>
    <xf numFmtId="0" fontId="18" fillId="0" borderId="0" xfId="0" applyFont="1" applyProtection="1">
      <alignment vertical="center"/>
    </xf>
    <xf numFmtId="0" fontId="18" fillId="0" borderId="69" xfId="0" applyFont="1" applyBorder="1" applyAlignment="1" applyProtection="1">
      <alignment vertical="center"/>
    </xf>
    <xf numFmtId="0" fontId="18" fillId="0" borderId="69" xfId="0" applyFont="1" applyBorder="1" applyAlignment="1" applyProtection="1">
      <alignment vertical="center" shrinkToFit="1"/>
    </xf>
    <xf numFmtId="0" fontId="18" fillId="0" borderId="70" xfId="0" applyFont="1" applyBorder="1" applyAlignment="1" applyProtection="1">
      <alignment vertical="center" shrinkToFit="1"/>
    </xf>
    <xf numFmtId="0" fontId="18" fillId="0" borderId="27" xfId="0" applyFont="1" applyBorder="1" applyAlignment="1" applyProtection="1">
      <alignment vertical="center"/>
    </xf>
    <xf numFmtId="0" fontId="18" fillId="0" borderId="27" xfId="0" applyFont="1" applyBorder="1" applyAlignment="1" applyProtection="1">
      <alignment vertical="center" shrinkToFit="1"/>
    </xf>
    <xf numFmtId="0" fontId="18" fillId="0" borderId="74" xfId="0" applyFont="1" applyBorder="1" applyAlignment="1" applyProtection="1">
      <alignment vertical="center" shrinkToFit="1"/>
    </xf>
    <xf numFmtId="0" fontId="18" fillId="0" borderId="78" xfId="0" applyFont="1" applyBorder="1" applyAlignment="1" applyProtection="1">
      <alignment vertical="center"/>
    </xf>
    <xf numFmtId="0" fontId="18" fillId="0" borderId="78" xfId="0" applyFont="1" applyBorder="1" applyAlignment="1" applyProtection="1">
      <alignment vertical="center" shrinkToFit="1"/>
    </xf>
    <xf numFmtId="0" fontId="18" fillId="0" borderId="79" xfId="0" applyFont="1" applyBorder="1" applyAlignment="1" applyProtection="1">
      <alignment vertical="center" shrinkToFit="1"/>
    </xf>
    <xf numFmtId="0" fontId="18" fillId="0" borderId="10" xfId="0" applyFont="1" applyBorder="1" applyAlignment="1" applyProtection="1">
      <alignment vertical="center"/>
    </xf>
    <xf numFmtId="0" fontId="18" fillId="0" borderId="10" xfId="0" applyFont="1" applyBorder="1" applyAlignment="1" applyProtection="1">
      <alignment vertical="center" shrinkToFit="1"/>
    </xf>
    <xf numFmtId="0" fontId="18" fillId="0" borderId="11" xfId="0" applyFont="1" applyBorder="1" applyAlignment="1" applyProtection="1">
      <alignment vertical="center" shrinkToFit="1"/>
    </xf>
    <xf numFmtId="0" fontId="18" fillId="0" borderId="63" xfId="0" applyFont="1" applyBorder="1" applyAlignment="1" applyProtection="1">
      <alignment vertical="center"/>
    </xf>
    <xf numFmtId="0" fontId="18" fillId="0" borderId="63" xfId="0" applyFont="1" applyBorder="1" applyAlignment="1" applyProtection="1">
      <alignment vertical="center" shrinkToFit="1"/>
    </xf>
    <xf numFmtId="0" fontId="18" fillId="0" borderId="64" xfId="0" applyFont="1" applyBorder="1" applyAlignment="1" applyProtection="1">
      <alignment vertical="center" shrinkToFit="1"/>
    </xf>
    <xf numFmtId="0" fontId="18" fillId="0" borderId="55" xfId="0" applyFont="1" applyBorder="1" applyAlignment="1" applyProtection="1">
      <alignment vertical="center"/>
    </xf>
    <xf numFmtId="0" fontId="18" fillId="0" borderId="55" xfId="0" applyFont="1" applyBorder="1" applyAlignment="1" applyProtection="1">
      <alignment vertical="center" shrinkToFit="1"/>
    </xf>
    <xf numFmtId="0" fontId="18" fillId="0" borderId="56" xfId="0" applyFont="1" applyBorder="1" applyAlignment="1" applyProtection="1">
      <alignment vertical="center" shrinkToFit="1"/>
    </xf>
    <xf numFmtId="0" fontId="28" fillId="0" borderId="0" xfId="0" applyFont="1" applyFill="1" applyAlignment="1" applyProtection="1">
      <alignment horizontal="center" vertical="center"/>
    </xf>
    <xf numFmtId="0" fontId="29" fillId="0" borderId="0" xfId="0" applyFont="1" applyProtection="1">
      <alignment vertical="center"/>
    </xf>
    <xf numFmtId="0" fontId="29" fillId="0" borderId="0" xfId="0" applyFont="1">
      <alignment vertical="center"/>
    </xf>
    <xf numFmtId="0" fontId="29" fillId="0" borderId="13" xfId="0" applyFont="1" applyBorder="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NumberFormat="1" applyFont="1" applyFill="1" applyAlignment="1" applyProtection="1">
      <alignment vertical="top" wrapText="1"/>
    </xf>
    <xf numFmtId="0" fontId="15" fillId="0" borderId="0" xfId="0" applyFont="1" applyFill="1" applyAlignment="1" applyProtection="1">
      <alignment vertical="top" wrapText="1"/>
    </xf>
    <xf numFmtId="58" fontId="17" fillId="0" borderId="0" xfId="0" applyNumberFormat="1" applyFont="1" applyAlignment="1">
      <alignment horizontal="center" vertical="center"/>
    </xf>
    <xf numFmtId="0" fontId="15" fillId="0" borderId="13" xfId="0" applyFont="1" applyFill="1" applyBorder="1" applyAlignment="1" applyProtection="1">
      <alignment vertical="center" wrapText="1"/>
    </xf>
    <xf numFmtId="0" fontId="20" fillId="0" borderId="0" xfId="0" applyFont="1" applyAlignment="1">
      <alignment horizontal="center" vertical="center"/>
    </xf>
    <xf numFmtId="0" fontId="18" fillId="0" borderId="0" xfId="0" applyFont="1" applyAlignment="1">
      <alignment vertical="center"/>
    </xf>
    <xf numFmtId="0" fontId="18" fillId="4" borderId="0" xfId="0" applyFont="1" applyFill="1">
      <alignment vertical="center"/>
    </xf>
    <xf numFmtId="0" fontId="18" fillId="0" borderId="0" xfId="0" applyFont="1" applyBorder="1">
      <alignment vertical="center"/>
    </xf>
    <xf numFmtId="194" fontId="14" fillId="0" borderId="36" xfId="0" applyNumberFormat="1" applyFont="1" applyBorder="1" applyAlignment="1" applyProtection="1">
      <alignment horizontal="center" vertical="center"/>
      <protection locked="0"/>
    </xf>
    <xf numFmtId="0" fontId="14" fillId="0" borderId="36" xfId="0" applyFont="1" applyBorder="1" applyProtection="1">
      <alignment vertical="center"/>
      <protection locked="0"/>
    </xf>
    <xf numFmtId="0" fontId="18" fillId="0" borderId="0" xfId="0" applyFont="1" applyAlignment="1" applyProtection="1">
      <alignment vertical="center" wrapText="1"/>
    </xf>
    <xf numFmtId="0" fontId="18" fillId="0" borderId="13" xfId="0" applyFont="1" applyBorder="1" applyAlignment="1" applyProtection="1">
      <alignment vertical="center" wrapText="1"/>
    </xf>
    <xf numFmtId="0" fontId="26" fillId="0" borderId="0" xfId="0" applyFont="1" applyAlignment="1" applyProtection="1">
      <alignment vertical="center" wrapText="1"/>
    </xf>
    <xf numFmtId="0" fontId="26" fillId="0" borderId="0" xfId="0" applyFont="1" applyAlignment="1" applyProtection="1">
      <alignment horizontal="centerContinuous" vertical="center" wrapText="1"/>
    </xf>
    <xf numFmtId="0" fontId="26" fillId="0" borderId="0" xfId="0" applyFont="1" applyProtection="1">
      <alignment vertical="center"/>
    </xf>
    <xf numFmtId="0" fontId="26" fillId="0" borderId="0" xfId="0" applyFont="1" applyAlignment="1" applyProtection="1">
      <alignment horizontal="center" vertical="center"/>
    </xf>
    <xf numFmtId="194" fontId="40" fillId="0" borderId="0" xfId="0" applyNumberFormat="1" applyFont="1" applyBorder="1" applyAlignment="1" applyProtection="1">
      <alignment horizontal="left" vertical="center"/>
    </xf>
    <xf numFmtId="0" fontId="40" fillId="0" borderId="0" xfId="0" applyFont="1" applyAlignment="1" applyProtection="1">
      <alignment horizontal="center" vertical="center"/>
    </xf>
    <xf numFmtId="0" fontId="40" fillId="0" borderId="0" xfId="0" applyFont="1" applyProtection="1">
      <alignment vertical="center"/>
    </xf>
    <xf numFmtId="0" fontId="18" fillId="0" borderId="31" xfId="0" applyFont="1" applyBorder="1" applyProtection="1">
      <alignment vertical="center"/>
    </xf>
    <xf numFmtId="0" fontId="18" fillId="0" borderId="32" xfId="0" applyFont="1" applyBorder="1" applyProtection="1">
      <alignment vertical="center"/>
    </xf>
    <xf numFmtId="0" fontId="18" fillId="0" borderId="34" xfId="0" applyFont="1" applyBorder="1" applyProtection="1">
      <alignment vertical="center"/>
    </xf>
    <xf numFmtId="0" fontId="18" fillId="0" borderId="35" xfId="0" applyFont="1" applyBorder="1" applyProtection="1">
      <alignment vertical="center"/>
    </xf>
    <xf numFmtId="0" fontId="18" fillId="0" borderId="24" xfId="0" applyFont="1" applyBorder="1" applyProtection="1">
      <alignment vertical="center"/>
    </xf>
    <xf numFmtId="0" fontId="37" fillId="0" borderId="0" xfId="0" applyFont="1" applyProtection="1">
      <alignment vertical="center"/>
    </xf>
    <xf numFmtId="0" fontId="21" fillId="0" borderId="0" xfId="0" applyFont="1" applyProtection="1">
      <alignment vertical="center"/>
    </xf>
    <xf numFmtId="0" fontId="37" fillId="0" borderId="0" xfId="0" applyFont="1" applyFill="1" applyBorder="1" applyProtection="1">
      <alignment vertical="center"/>
    </xf>
    <xf numFmtId="0" fontId="33" fillId="0" borderId="0" xfId="0" applyFont="1" applyProtection="1">
      <alignment vertical="center"/>
    </xf>
    <xf numFmtId="0" fontId="41" fillId="0" borderId="28" xfId="42" applyFont="1" applyFill="1" applyBorder="1" applyAlignment="1" applyProtection="1">
      <alignment horizontal="center" vertical="center"/>
    </xf>
    <xf numFmtId="0" fontId="41" fillId="0" borderId="28" xfId="42" applyFont="1" applyFill="1" applyBorder="1" applyAlignment="1" applyProtection="1">
      <alignment horizontal="center" vertical="center" shrinkToFit="1"/>
    </xf>
    <xf numFmtId="0" fontId="18" fillId="0" borderId="27" xfId="0" applyFont="1" applyBorder="1" applyAlignment="1" applyProtection="1">
      <alignment horizontal="center" vertical="center"/>
    </xf>
    <xf numFmtId="0" fontId="29" fillId="0" borderId="0" xfId="0" applyFont="1" applyAlignment="1">
      <alignment vertical="center"/>
    </xf>
    <xf numFmtId="0" fontId="13" fillId="0" borderId="36" xfId="0" applyFont="1" applyBorder="1" applyAlignment="1">
      <alignment vertical="center" shrinkToFit="1"/>
    </xf>
    <xf numFmtId="0" fontId="29" fillId="0" borderId="7" xfId="0" applyFont="1" applyBorder="1" applyAlignment="1" applyProtection="1">
      <alignment horizontal="right" vertical="center"/>
    </xf>
    <xf numFmtId="0" fontId="29" fillId="0" borderId="7" xfId="0" applyFont="1" applyFill="1" applyBorder="1" applyAlignment="1" applyProtection="1">
      <alignment horizontal="left" vertical="center"/>
    </xf>
    <xf numFmtId="0" fontId="24" fillId="0" borderId="0" xfId="0" applyFont="1" applyProtection="1">
      <alignment vertical="center"/>
    </xf>
    <xf numFmtId="0" fontId="23" fillId="0" borderId="0" xfId="0" applyFont="1" applyBorder="1" applyAlignment="1" applyProtection="1">
      <alignment horizontal="distributed" vertical="center"/>
    </xf>
    <xf numFmtId="0" fontId="25" fillId="0" borderId="0" xfId="0" applyFont="1" applyProtection="1">
      <alignment vertical="center"/>
    </xf>
    <xf numFmtId="0" fontId="34" fillId="0" borderId="0" xfId="0" applyFont="1" applyProtection="1">
      <alignment vertical="center"/>
    </xf>
    <xf numFmtId="0" fontId="21" fillId="0" borderId="0" xfId="0" applyFont="1" applyAlignment="1" applyProtection="1">
      <alignment horizontal="distributed" vertical="center"/>
    </xf>
    <xf numFmtId="0" fontId="38" fillId="0" borderId="1" xfId="0" applyFont="1" applyBorder="1" applyProtection="1">
      <alignment vertical="center"/>
    </xf>
    <xf numFmtId="0" fontId="21" fillId="0" borderId="2" xfId="0" applyFont="1" applyBorder="1" applyProtection="1">
      <alignment vertical="center"/>
    </xf>
    <xf numFmtId="0" fontId="21" fillId="0" borderId="3" xfId="0" applyFont="1" applyBorder="1" applyProtection="1">
      <alignment vertical="center"/>
    </xf>
    <xf numFmtId="0" fontId="21" fillId="0" borderId="4" xfId="0" applyFont="1" applyBorder="1" applyProtection="1">
      <alignment vertical="center"/>
    </xf>
    <xf numFmtId="0" fontId="25" fillId="0" borderId="0" xfId="0" applyFont="1" applyBorder="1" applyProtection="1">
      <alignment vertical="center"/>
    </xf>
    <xf numFmtId="0" fontId="21" fillId="0" borderId="0" xfId="0" applyFont="1" applyBorder="1" applyProtection="1">
      <alignment vertical="center"/>
    </xf>
    <xf numFmtId="0" fontId="21" fillId="0" borderId="5" xfId="0" applyFont="1" applyBorder="1" applyProtection="1">
      <alignment vertical="center"/>
    </xf>
    <xf numFmtId="0" fontId="33" fillId="0" borderId="0" xfId="0" applyFont="1" applyBorder="1" applyProtection="1">
      <alignment vertical="center"/>
    </xf>
    <xf numFmtId="0" fontId="21" fillId="0" borderId="4" xfId="0" applyFont="1" applyBorder="1" applyAlignment="1" applyProtection="1">
      <alignment vertical="center"/>
    </xf>
    <xf numFmtId="0" fontId="21" fillId="0" borderId="0" xfId="0" applyFont="1" applyBorder="1" applyAlignment="1" applyProtection="1">
      <alignment vertical="center"/>
    </xf>
    <xf numFmtId="0" fontId="21" fillId="0" borderId="5" xfId="0" applyFont="1" applyBorder="1" applyAlignment="1" applyProtection="1">
      <alignment vertical="center"/>
    </xf>
    <xf numFmtId="0" fontId="33" fillId="0" borderId="7" xfId="0" applyFont="1" applyBorder="1" applyProtection="1">
      <alignment vertical="center"/>
    </xf>
    <xf numFmtId="0" fontId="21" fillId="0" borderId="6" xfId="0" applyFont="1" applyBorder="1" applyAlignment="1" applyProtection="1">
      <alignment vertical="center"/>
    </xf>
    <xf numFmtId="0" fontId="21" fillId="0" borderId="7" xfId="0" applyFont="1" applyBorder="1" applyAlignment="1" applyProtection="1">
      <alignment vertical="center"/>
    </xf>
    <xf numFmtId="0" fontId="21" fillId="0" borderId="8" xfId="0" applyFont="1" applyBorder="1" applyAlignment="1" applyProtection="1">
      <alignment vertical="center"/>
    </xf>
    <xf numFmtId="0" fontId="21" fillId="0" borderId="85" xfId="0" applyFont="1" applyBorder="1" applyProtection="1">
      <alignment vertical="center"/>
    </xf>
    <xf numFmtId="0" fontId="21" fillId="0" borderId="86" xfId="0" applyFont="1" applyBorder="1" applyProtection="1">
      <alignment vertical="center"/>
    </xf>
    <xf numFmtId="0" fontId="21" fillId="0" borderId="87" xfId="0" applyFont="1" applyBorder="1" applyProtection="1">
      <alignment vertical="center"/>
    </xf>
    <xf numFmtId="0" fontId="21" fillId="0" borderId="88" xfId="0" applyFont="1" applyBorder="1" applyProtection="1">
      <alignment vertical="center"/>
    </xf>
    <xf numFmtId="0" fontId="21" fillId="0" borderId="0" xfId="0" applyFont="1" applyBorder="1" applyAlignment="1" applyProtection="1">
      <alignment vertical="center" wrapText="1"/>
    </xf>
    <xf numFmtId="0" fontId="21" fillId="0" borderId="89" xfId="0" applyFont="1" applyBorder="1" applyProtection="1">
      <alignment vertical="center"/>
    </xf>
    <xf numFmtId="0" fontId="21" fillId="0" borderId="90" xfId="0" applyFont="1" applyBorder="1" applyProtection="1">
      <alignment vertical="center"/>
    </xf>
    <xf numFmtId="0" fontId="21" fillId="0" borderId="91" xfId="0" applyFont="1" applyBorder="1" applyAlignment="1" applyProtection="1">
      <alignment vertical="center" wrapText="1"/>
    </xf>
    <xf numFmtId="0" fontId="21" fillId="0" borderId="92" xfId="0" applyFont="1" applyBorder="1" applyProtection="1">
      <alignment vertical="center"/>
    </xf>
    <xf numFmtId="0" fontId="21" fillId="0" borderId="6" xfId="0" applyFont="1" applyBorder="1" applyProtection="1">
      <alignment vertical="center"/>
    </xf>
    <xf numFmtId="0" fontId="21" fillId="0" borderId="7" xfId="0" applyFont="1" applyBorder="1" applyProtection="1">
      <alignment vertical="center"/>
    </xf>
    <xf numFmtId="0" fontId="21" fillId="0" borderId="8" xfId="0" applyFont="1" applyBorder="1" applyProtection="1">
      <alignment vertical="center"/>
    </xf>
    <xf numFmtId="0" fontId="26" fillId="0" borderId="0" xfId="0" applyFont="1" applyBorder="1" applyAlignment="1" applyProtection="1">
      <alignment vertical="center"/>
    </xf>
    <xf numFmtId="0" fontId="21" fillId="0" borderId="7" xfId="0" applyFont="1" applyBorder="1" applyAlignment="1" applyProtection="1">
      <alignment vertical="center" wrapText="1"/>
    </xf>
    <xf numFmtId="0" fontId="21" fillId="0" borderId="91" xfId="0" applyFont="1" applyBorder="1" applyProtection="1">
      <alignment vertical="center"/>
    </xf>
    <xf numFmtId="0" fontId="44" fillId="0" borderId="0" xfId="0" applyFont="1">
      <alignment vertical="center"/>
    </xf>
    <xf numFmtId="0" fontId="44" fillId="0" borderId="36" xfId="0" applyFont="1" applyBorder="1" applyAlignment="1">
      <alignment horizontal="center" vertical="center" wrapText="1"/>
    </xf>
    <xf numFmtId="0" fontId="44" fillId="0" borderId="81"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98" xfId="0" applyFont="1" applyBorder="1" applyAlignment="1">
      <alignment horizontal="center" vertical="center" wrapText="1"/>
    </xf>
    <xf numFmtId="0" fontId="44" fillId="0" borderId="99" xfId="0" applyFont="1" applyBorder="1" applyAlignment="1">
      <alignment horizontal="center" vertical="center" wrapText="1"/>
    </xf>
    <xf numFmtId="0" fontId="44" fillId="0" borderId="100" xfId="0" applyFont="1" applyBorder="1" applyAlignment="1">
      <alignment horizontal="center" vertical="center" wrapText="1"/>
    </xf>
    <xf numFmtId="0" fontId="44" fillId="0" borderId="101" xfId="0" applyFont="1" applyBorder="1" applyAlignment="1">
      <alignment horizontal="center" vertical="center" wrapText="1"/>
    </xf>
    <xf numFmtId="0" fontId="44" fillId="0" borderId="102"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104" xfId="0" applyFont="1" applyBorder="1" applyAlignment="1">
      <alignment horizontal="center" vertical="center" wrapText="1"/>
    </xf>
    <xf numFmtId="0" fontId="44" fillId="0" borderId="105" xfId="0" applyFont="1" applyBorder="1" applyAlignment="1">
      <alignment horizontal="center" vertical="center" wrapText="1"/>
    </xf>
    <xf numFmtId="0" fontId="44" fillId="0" borderId="106" xfId="0" applyFont="1" applyBorder="1" applyAlignment="1">
      <alignment horizontal="center" vertical="center" wrapText="1"/>
    </xf>
    <xf numFmtId="0" fontId="44" fillId="0" borderId="107" xfId="0" applyFont="1" applyBorder="1" applyAlignment="1">
      <alignment horizontal="center" vertical="center" wrapText="1"/>
    </xf>
    <xf numFmtId="0" fontId="44" fillId="0" borderId="109" xfId="0" applyFont="1" applyBorder="1" applyAlignment="1">
      <alignment horizontal="center" vertical="center" wrapText="1"/>
    </xf>
    <xf numFmtId="0" fontId="44" fillId="0" borderId="110"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7" fillId="0" borderId="4" xfId="0" applyFont="1" applyBorder="1" applyAlignment="1" applyProtection="1">
      <alignment horizontal="centerContinuous" vertical="center"/>
    </xf>
    <xf numFmtId="0" fontId="46" fillId="0" borderId="0" xfId="0" applyFont="1" applyBorder="1" applyProtection="1">
      <alignment vertical="center"/>
    </xf>
    <xf numFmtId="0" fontId="46" fillId="0" borderId="13" xfId="0" applyFont="1" applyFill="1" applyBorder="1" applyAlignment="1" applyProtection="1">
      <alignment horizontal="distributed" vertical="center"/>
    </xf>
    <xf numFmtId="0" fontId="46" fillId="0" borderId="0" xfId="0" applyFont="1" applyFill="1" applyBorder="1" applyAlignment="1" applyProtection="1">
      <alignment horizontal="distributed" vertical="center"/>
    </xf>
    <xf numFmtId="193" fontId="46" fillId="0" borderId="0" xfId="0" applyNumberFormat="1" applyFont="1" applyFill="1" applyBorder="1" applyAlignment="1" applyProtection="1">
      <alignment horizontal="left" vertical="center"/>
    </xf>
    <xf numFmtId="0" fontId="46" fillId="0" borderId="13" xfId="0" applyFont="1" applyFill="1" applyBorder="1" applyProtection="1">
      <alignment vertical="center"/>
    </xf>
    <xf numFmtId="0" fontId="46" fillId="0" borderId="1" xfId="0" applyFont="1" applyFill="1" applyBorder="1" applyAlignment="1" applyProtection="1">
      <alignment horizontal="distributed" vertical="center"/>
    </xf>
    <xf numFmtId="0" fontId="46" fillId="0" borderId="2" xfId="0" applyFont="1" applyFill="1" applyBorder="1" applyAlignment="1" applyProtection="1">
      <alignment horizontal="distributed" vertical="center"/>
    </xf>
    <xf numFmtId="0" fontId="46" fillId="0" borderId="4" xfId="0" applyFont="1" applyBorder="1" applyProtection="1">
      <alignment vertical="center"/>
    </xf>
    <xf numFmtId="0" fontId="46" fillId="0" borderId="5" xfId="0" applyFont="1" applyBorder="1" applyProtection="1">
      <alignment vertical="center"/>
    </xf>
    <xf numFmtId="0" fontId="47" fillId="0" borderId="4" xfId="0" applyFont="1" applyFill="1" applyBorder="1" applyAlignment="1" applyProtection="1">
      <alignment horizontal="centerContinuous" vertical="center"/>
    </xf>
    <xf numFmtId="0" fontId="47" fillId="0" borderId="0" xfId="0" applyFont="1" applyFill="1" applyBorder="1" applyAlignment="1" applyProtection="1">
      <alignment horizontal="centerContinuous" vertical="center"/>
    </xf>
    <xf numFmtId="0" fontId="47" fillId="0" borderId="5" xfId="0" applyFont="1" applyFill="1" applyBorder="1" applyAlignment="1" applyProtection="1">
      <alignment horizontal="centerContinuous" vertical="center"/>
    </xf>
    <xf numFmtId="0" fontId="46" fillId="0" borderId="6" xfId="0" applyFont="1" applyBorder="1" applyProtection="1">
      <alignment vertical="center"/>
    </xf>
    <xf numFmtId="0" fontId="46" fillId="0" borderId="7" xfId="0" applyFont="1" applyBorder="1" applyProtection="1">
      <alignment vertical="center"/>
    </xf>
    <xf numFmtId="0" fontId="46" fillId="0" borderId="8" xfId="0" applyFont="1" applyBorder="1" applyProtection="1">
      <alignment vertical="center"/>
    </xf>
    <xf numFmtId="0" fontId="46" fillId="0" borderId="0" xfId="0" applyFont="1" applyBorder="1" applyAlignment="1" applyProtection="1">
      <alignment horizontal="centerContinuous" vertical="center"/>
    </xf>
    <xf numFmtId="0" fontId="46" fillId="0" borderId="5" xfId="0" applyFont="1" applyBorder="1" applyAlignment="1" applyProtection="1">
      <alignment horizontal="centerContinuous" vertical="center"/>
    </xf>
    <xf numFmtId="0" fontId="46" fillId="0" borderId="13" xfId="0" applyFont="1" applyFill="1" applyBorder="1" applyAlignment="1" applyProtection="1">
      <alignment vertical="center" wrapText="1"/>
    </xf>
    <xf numFmtId="0" fontId="46" fillId="2" borderId="3" xfId="0" applyFont="1" applyFill="1" applyBorder="1" applyAlignment="1" applyProtection="1">
      <alignment vertical="center"/>
      <protection locked="0"/>
    </xf>
    <xf numFmtId="0" fontId="41" fillId="0" borderId="9" xfId="0" applyFont="1" applyBorder="1" applyAlignment="1" applyProtection="1">
      <alignment horizontal="centerContinuous" vertical="center"/>
    </xf>
    <xf numFmtId="0" fontId="41" fillId="0" borderId="10" xfId="0" applyFont="1" applyBorder="1" applyAlignment="1" applyProtection="1">
      <alignment horizontal="centerContinuous" vertical="center"/>
    </xf>
    <xf numFmtId="0" fontId="41" fillId="0" borderId="11" xfId="0" applyFont="1" applyBorder="1" applyAlignment="1" applyProtection="1">
      <alignment horizontal="centerContinuous" vertical="center"/>
    </xf>
    <xf numFmtId="0" fontId="41" fillId="0" borderId="9" xfId="0" applyFont="1" applyBorder="1" applyAlignment="1" applyProtection="1">
      <alignment horizontal="left" vertical="center"/>
    </xf>
    <xf numFmtId="0" fontId="41" fillId="0" borderId="10" xfId="0" applyFont="1" applyBorder="1" applyAlignment="1" applyProtection="1">
      <alignment horizontal="left" vertical="center"/>
    </xf>
    <xf numFmtId="0" fontId="41" fillId="0" borderId="11" xfId="0" applyFont="1" applyBorder="1" applyAlignment="1" applyProtection="1">
      <alignment horizontal="left" vertical="center"/>
    </xf>
    <xf numFmtId="0" fontId="48" fillId="0" borderId="0" xfId="0" applyFont="1" applyProtection="1">
      <alignment vertical="center"/>
    </xf>
    <xf numFmtId="0" fontId="37" fillId="0" borderId="0" xfId="0" applyFont="1" applyAlignment="1" applyProtection="1">
      <alignment horizontal="centerContinuous" vertical="center"/>
    </xf>
    <xf numFmtId="0" fontId="37" fillId="3" borderId="36" xfId="0" applyFont="1" applyFill="1" applyBorder="1" applyAlignment="1" applyProtection="1">
      <alignment horizontal="center" vertical="center"/>
    </xf>
    <xf numFmtId="0" fontId="37" fillId="3" borderId="36" xfId="0" applyFont="1" applyFill="1" applyBorder="1" applyAlignment="1" applyProtection="1">
      <alignment horizontal="centerContinuous" vertical="center" shrinkToFit="1"/>
    </xf>
    <xf numFmtId="0" fontId="37" fillId="0" borderId="93" xfId="0" applyFont="1" applyFill="1" applyBorder="1" applyAlignment="1" applyProtection="1">
      <alignment horizontal="center" vertical="center"/>
    </xf>
    <xf numFmtId="0" fontId="37" fillId="0" borderId="93"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48" fillId="0" borderId="60" xfId="0" applyFont="1" applyFill="1" applyBorder="1" applyAlignment="1" applyProtection="1">
      <alignment vertical="center"/>
    </xf>
    <xf numFmtId="0" fontId="37" fillId="0" borderId="60" xfId="0" applyFont="1" applyFill="1" applyBorder="1" applyAlignment="1" applyProtection="1">
      <alignment horizontal="center" vertical="center" shrinkToFit="1"/>
    </xf>
    <xf numFmtId="0" fontId="37" fillId="3" borderId="81" xfId="0" applyFont="1" applyFill="1" applyBorder="1" applyAlignment="1" applyProtection="1">
      <alignment horizontal="center" vertical="center"/>
    </xf>
    <xf numFmtId="0" fontId="37" fillId="3" borderId="84" xfId="0" applyFont="1" applyFill="1" applyBorder="1" applyAlignment="1" applyProtection="1">
      <alignment horizontal="center" vertical="center"/>
    </xf>
    <xf numFmtId="194" fontId="37" fillId="0" borderId="36" xfId="0" applyNumberFormat="1" applyFont="1" applyBorder="1" applyAlignment="1" applyProtection="1">
      <alignment horizontal="left" vertical="center" indent="1"/>
    </xf>
    <xf numFmtId="0" fontId="44" fillId="0" borderId="36" xfId="0" applyFont="1" applyBorder="1" applyAlignment="1">
      <alignment horizontal="center" vertical="center" wrapText="1"/>
    </xf>
    <xf numFmtId="0" fontId="37" fillId="0" borderId="28" xfId="0" applyFont="1" applyFill="1" applyBorder="1" applyAlignment="1" applyProtection="1">
      <alignment horizontal="center" vertical="center" shrinkToFit="1"/>
      <protection locked="0"/>
    </xf>
    <xf numFmtId="20" fontId="37" fillId="0" borderId="36" xfId="0" applyNumberFormat="1" applyFont="1" applyFill="1" applyBorder="1" applyAlignment="1" applyProtection="1">
      <alignment horizontal="right" vertical="center"/>
      <protection locked="0"/>
    </xf>
    <xf numFmtId="20" fontId="37" fillId="0" borderId="81" xfId="0" applyNumberFormat="1" applyFont="1" applyFill="1" applyBorder="1" applyAlignment="1" applyProtection="1">
      <alignment horizontal="right" vertical="center"/>
      <protection locked="0"/>
    </xf>
    <xf numFmtId="0" fontId="37" fillId="0" borderId="82" xfId="0" applyNumberFormat="1" applyFont="1" applyFill="1" applyBorder="1" applyAlignment="1" applyProtection="1">
      <alignment vertical="center"/>
      <protection locked="0"/>
    </xf>
    <xf numFmtId="0" fontId="37" fillId="0" borderId="83" xfId="0" applyNumberFormat="1" applyFont="1" applyFill="1" applyBorder="1" applyAlignment="1" applyProtection="1">
      <alignment vertical="center"/>
      <protection locked="0"/>
    </xf>
    <xf numFmtId="0" fontId="45" fillId="0" borderId="0" xfId="0" applyFont="1" applyAlignment="1">
      <alignment vertical="center"/>
    </xf>
    <xf numFmtId="0" fontId="45" fillId="3" borderId="81" xfId="0" applyFont="1" applyFill="1" applyBorder="1" applyAlignment="1">
      <alignment horizontal="centerContinuous" vertical="center"/>
    </xf>
    <xf numFmtId="0" fontId="45" fillId="3" borderId="34" xfId="0" applyFont="1" applyFill="1" applyBorder="1" applyAlignment="1">
      <alignment horizontal="centerContinuous" vertical="center" wrapText="1"/>
    </xf>
    <xf numFmtId="0" fontId="45" fillId="3" borderId="94" xfId="0" applyFont="1" applyFill="1" applyBorder="1" applyAlignment="1">
      <alignment horizontal="centerContinuous" vertical="center" wrapText="1"/>
    </xf>
    <xf numFmtId="0" fontId="44" fillId="3" borderId="36" xfId="0" applyFont="1" applyFill="1" applyBorder="1" applyAlignment="1">
      <alignment horizontal="center" vertical="center" wrapText="1"/>
    </xf>
    <xf numFmtId="0" fontId="44" fillId="3" borderId="100" xfId="0" applyFont="1" applyFill="1" applyBorder="1" applyAlignment="1">
      <alignment horizontal="center" vertical="center" wrapText="1"/>
    </xf>
    <xf numFmtId="0" fontId="44" fillId="3" borderId="108" xfId="0" applyFont="1" applyFill="1" applyBorder="1" applyAlignment="1">
      <alignment horizontal="center" vertical="center" wrapText="1"/>
    </xf>
    <xf numFmtId="0" fontId="44" fillId="3" borderId="104" xfId="0" applyFont="1" applyFill="1" applyBorder="1" applyAlignment="1">
      <alignment horizontal="center" vertical="center" wrapText="1"/>
    </xf>
    <xf numFmtId="0" fontId="33" fillId="0" borderId="0" xfId="0" applyFont="1" applyAlignment="1" applyProtection="1">
      <alignment vertical="center" shrinkToFit="1"/>
    </xf>
    <xf numFmtId="0" fontId="33" fillId="0" borderId="0" xfId="0" applyFont="1" applyAlignment="1" applyProtection="1">
      <alignment horizontal="center" vertical="center" shrinkToFit="1"/>
    </xf>
    <xf numFmtId="0" fontId="18" fillId="0" borderId="96" xfId="0" applyFont="1" applyBorder="1" applyProtection="1">
      <alignment vertical="center"/>
    </xf>
    <xf numFmtId="0" fontId="18" fillId="0" borderId="113" xfId="0" applyFont="1" applyBorder="1" applyProtection="1">
      <alignment vertical="center"/>
    </xf>
    <xf numFmtId="38" fontId="26" fillId="0" borderId="0" xfId="43" applyFont="1" applyProtection="1">
      <alignment vertical="center"/>
    </xf>
    <xf numFmtId="189" fontId="44" fillId="0" borderId="0" xfId="0" applyNumberFormat="1" applyFont="1">
      <alignment vertical="center"/>
    </xf>
    <xf numFmtId="20" fontId="44" fillId="0" borderId="0" xfId="0" applyNumberFormat="1" applyFont="1">
      <alignment vertical="center"/>
    </xf>
    <xf numFmtId="14" fontId="44" fillId="0" borderId="0" xfId="0" applyNumberFormat="1" applyFont="1">
      <alignment vertical="center"/>
    </xf>
    <xf numFmtId="0" fontId="21" fillId="0" borderId="0" xfId="0" applyFont="1">
      <alignment vertical="center"/>
    </xf>
    <xf numFmtId="0" fontId="21" fillId="0" borderId="0" xfId="0" applyFont="1" applyAlignment="1">
      <alignment horizontal="right" vertical="center"/>
    </xf>
    <xf numFmtId="0" fontId="50" fillId="0" borderId="9" xfId="0" applyFont="1" applyBorder="1" applyAlignment="1" applyProtection="1">
      <alignment horizontal="right" vertical="center"/>
    </xf>
    <xf numFmtId="0" fontId="50" fillId="0" borderId="11" xfId="0" applyFont="1" applyBorder="1" applyAlignment="1" applyProtection="1">
      <alignment horizontal="left" vertical="center"/>
    </xf>
    <xf numFmtId="0" fontId="15" fillId="0" borderId="13" xfId="0" applyFont="1" applyBorder="1" applyAlignment="1" applyProtection="1">
      <alignment horizontal="right" vertical="center"/>
    </xf>
    <xf numFmtId="0" fontId="15" fillId="0" borderId="13" xfId="0" applyFont="1" applyBorder="1" applyAlignment="1" applyProtection="1">
      <alignment horizontal="left" vertical="center"/>
    </xf>
    <xf numFmtId="0" fontId="15" fillId="0" borderId="13" xfId="0" applyFont="1" applyBorder="1" applyAlignment="1" applyProtection="1">
      <alignment vertical="center" wrapText="1"/>
    </xf>
    <xf numFmtId="0" fontId="15" fillId="0" borderId="0" xfId="0" applyFont="1" applyAlignment="1" applyProtection="1">
      <alignment vertical="center" wrapText="1"/>
    </xf>
    <xf numFmtId="56" fontId="14" fillId="0" borderId="0" xfId="0" applyNumberFormat="1" applyFont="1">
      <alignment vertical="center"/>
    </xf>
    <xf numFmtId="195" fontId="14" fillId="0" borderId="36" xfId="0" applyNumberFormat="1" applyFont="1" applyBorder="1" applyAlignment="1" applyProtection="1">
      <alignment horizontal="center" vertical="center"/>
      <protection locked="0"/>
    </xf>
    <xf numFmtId="195" fontId="13" fillId="0" borderId="36" xfId="0" applyNumberFormat="1" applyFont="1" applyBorder="1" applyAlignment="1">
      <alignment horizontal="center" vertical="center"/>
    </xf>
    <xf numFmtId="195" fontId="46" fillId="2" borderId="13" xfId="0" applyNumberFormat="1" applyFont="1" applyFill="1" applyBorder="1" applyAlignment="1" applyProtection="1">
      <alignment horizontal="left" vertical="center"/>
      <protection locked="0"/>
    </xf>
    <xf numFmtId="194" fontId="51" fillId="0" borderId="0" xfId="0" applyNumberFormat="1" applyFont="1" applyAlignment="1" applyProtection="1">
      <alignment horizontal="left" vertical="top"/>
    </xf>
    <xf numFmtId="0" fontId="29" fillId="0" borderId="0" xfId="0" applyFont="1" applyAlignment="1">
      <alignment horizontal="distributed" vertical="center"/>
    </xf>
    <xf numFmtId="0" fontId="29" fillId="0" borderId="18" xfId="0" applyFont="1" applyBorder="1" applyAlignment="1">
      <alignment horizontal="center" vertical="center"/>
    </xf>
    <xf numFmtId="0" fontId="29" fillId="0" borderId="0" xfId="0" applyFont="1" applyAlignment="1">
      <alignment vertical="center"/>
    </xf>
    <xf numFmtId="0" fontId="43" fillId="2" borderId="0" xfId="0" applyFont="1" applyFill="1" applyAlignment="1" applyProtection="1">
      <alignment horizontal="center" vertical="center"/>
      <protection locked="0"/>
    </xf>
    <xf numFmtId="0" fontId="29" fillId="0" borderId="7" xfId="0" applyFont="1" applyBorder="1" applyAlignment="1" applyProtection="1">
      <alignment vertical="center" shrinkToFit="1"/>
    </xf>
    <xf numFmtId="0" fontId="29" fillId="0" borderId="7" xfId="0" applyFont="1" applyFill="1" applyBorder="1" applyAlignment="1" applyProtection="1">
      <alignment horizontal="center" vertical="center" shrinkToFit="1"/>
    </xf>
    <xf numFmtId="0" fontId="29" fillId="0" borderId="0" xfId="0" applyFont="1" applyAlignment="1">
      <alignment horizontal="center" vertical="center"/>
    </xf>
    <xf numFmtId="0" fontId="29" fillId="0" borderId="0" xfId="0" applyNumberFormat="1" applyFont="1" applyFill="1" applyAlignment="1" applyProtection="1">
      <alignment horizontal="center" vertical="center"/>
    </xf>
    <xf numFmtId="0" fontId="29" fillId="2" borderId="0" xfId="0" applyNumberFormat="1" applyFont="1" applyFill="1" applyAlignment="1" applyProtection="1">
      <alignment horizontal="center" vertical="center"/>
      <protection locked="0"/>
    </xf>
    <xf numFmtId="0" fontId="29" fillId="2" borderId="13" xfId="0" applyFont="1" applyFill="1" applyBorder="1" applyAlignment="1" applyProtection="1">
      <alignment vertical="center"/>
      <protection locked="0"/>
    </xf>
    <xf numFmtId="0" fontId="42" fillId="0" borderId="0" xfId="0" applyFont="1" applyAlignment="1">
      <alignment horizontal="center" vertical="center"/>
    </xf>
    <xf numFmtId="0" fontId="29" fillId="0" borderId="0" xfId="0" applyFont="1" applyFill="1" applyAlignment="1" applyProtection="1">
      <alignment horizontal="center" vertical="center"/>
    </xf>
    <xf numFmtId="0" fontId="29" fillId="0" borderId="0" xfId="0" applyFont="1" applyAlignment="1">
      <alignment horizontal="right" vertical="center"/>
    </xf>
    <xf numFmtId="0" fontId="29" fillId="0" borderId="13" xfId="0" applyFont="1" applyBorder="1" applyAlignment="1">
      <alignment horizontal="distributed" vertical="center"/>
    </xf>
    <xf numFmtId="195" fontId="29" fillId="2" borderId="7" xfId="0" applyNumberFormat="1" applyFont="1" applyFill="1" applyBorder="1" applyAlignment="1" applyProtection="1">
      <alignment horizontal="left" vertical="center"/>
      <protection locked="0"/>
    </xf>
    <xf numFmtId="0" fontId="15" fillId="0" borderId="0" xfId="0" applyFont="1" applyAlignment="1">
      <alignment horizontal="center" vertical="center"/>
    </xf>
    <xf numFmtId="0" fontId="15" fillId="2" borderId="0" xfId="0" applyNumberFormat="1" applyFont="1" applyFill="1" applyAlignment="1" applyProtection="1">
      <alignment horizontal="center" vertical="center"/>
      <protection locked="0"/>
    </xf>
    <xf numFmtId="0" fontId="15" fillId="0" borderId="0" xfId="0" applyNumberFormat="1" applyFont="1" applyFill="1" applyAlignment="1" applyProtection="1">
      <alignment horizontal="center" vertical="center"/>
    </xf>
    <xf numFmtId="0" fontId="15" fillId="0" borderId="0" xfId="0" applyFont="1" applyFill="1" applyAlignment="1" applyProtection="1">
      <alignment horizontal="center" vertical="center"/>
    </xf>
    <xf numFmtId="0" fontId="18" fillId="4" borderId="0" xfId="0" applyFont="1" applyFill="1" applyAlignment="1">
      <alignment vertical="center"/>
    </xf>
    <xf numFmtId="0" fontId="15" fillId="0" borderId="0" xfId="0" applyFont="1" applyFill="1" applyBorder="1" applyAlignment="1" applyProtection="1">
      <alignment horizontal="center" vertical="center"/>
    </xf>
    <xf numFmtId="195" fontId="15" fillId="2" borderId="0" xfId="0" applyNumberFormat="1" applyFont="1" applyFill="1" applyBorder="1" applyAlignment="1" applyProtection="1">
      <alignment horizontal="center" vertical="center"/>
      <protection locked="0"/>
    </xf>
    <xf numFmtId="0" fontId="15" fillId="0" borderId="0" xfId="0" applyFont="1" applyAlignment="1">
      <alignment horizontal="distributed" vertical="top"/>
    </xf>
    <xf numFmtId="0" fontId="20" fillId="0" borderId="0" xfId="0" applyFont="1" applyAlignment="1">
      <alignment horizontal="center" vertical="center"/>
    </xf>
    <xf numFmtId="0" fontId="15" fillId="0" borderId="0" xfId="0" applyFont="1" applyAlignment="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2" borderId="0" xfId="0" applyFont="1" applyFill="1" applyAlignment="1" applyProtection="1">
      <alignment vertical="top" wrapText="1"/>
      <protection locked="0"/>
    </xf>
    <xf numFmtId="0" fontId="15" fillId="0" borderId="0" xfId="0" applyNumberFormat="1" applyFont="1" applyFill="1" applyBorder="1" applyAlignment="1" applyProtection="1">
      <alignment horizontal="center" vertical="center"/>
    </xf>
    <xf numFmtId="176" fontId="15" fillId="2" borderId="0" xfId="0" applyNumberFormat="1" applyFont="1" applyFill="1" applyAlignment="1" applyProtection="1">
      <alignment vertical="top" wrapText="1"/>
      <protection locked="0"/>
    </xf>
    <xf numFmtId="0" fontId="15" fillId="2" borderId="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0" xfId="0" applyFont="1" applyFill="1" applyBorder="1" applyAlignment="1" applyProtection="1">
      <alignment vertical="center" shrinkToFit="1"/>
      <protection locked="0"/>
    </xf>
    <xf numFmtId="0" fontId="15" fillId="2" borderId="5" xfId="0" applyFont="1" applyFill="1" applyBorder="1" applyAlignment="1" applyProtection="1">
      <alignment vertical="center" shrinkToFit="1"/>
      <protection locked="0"/>
    </xf>
    <xf numFmtId="0" fontId="15" fillId="0" borderId="0" xfId="0" applyNumberFormat="1" applyFont="1" applyFill="1" applyAlignment="1" applyProtection="1">
      <alignment vertical="top" wrapText="1"/>
    </xf>
    <xf numFmtId="0" fontId="15" fillId="0" borderId="0" xfId="0" applyFont="1" applyAlignment="1" applyProtection="1">
      <alignment horizontal="center" vertical="center"/>
    </xf>
    <xf numFmtId="0" fontId="15" fillId="0" borderId="0" xfId="0" applyFont="1" applyFill="1" applyAlignment="1" applyProtection="1">
      <alignment vertical="top"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2" borderId="4"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177" fontId="18" fillId="2" borderId="4" xfId="0" applyNumberFormat="1" applyFont="1" applyFill="1" applyBorder="1" applyAlignment="1" applyProtection="1">
      <alignment horizontal="center" vertical="center"/>
      <protection locked="0"/>
    </xf>
    <xf numFmtId="177" fontId="18" fillId="2" borderId="0" xfId="0" applyNumberFormat="1" applyFont="1" applyFill="1" applyBorder="1" applyAlignment="1" applyProtection="1">
      <alignment horizontal="center" vertical="center"/>
      <protection locked="0"/>
    </xf>
    <xf numFmtId="177" fontId="18" fillId="2" borderId="5" xfId="0" applyNumberFormat="1"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2" borderId="4"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178" fontId="18" fillId="2" borderId="4" xfId="0" applyNumberFormat="1" applyFont="1" applyFill="1" applyBorder="1" applyAlignment="1" applyProtection="1">
      <alignment horizontal="center" vertical="center"/>
      <protection locked="0"/>
    </xf>
    <xf numFmtId="178" fontId="18" fillId="2" borderId="0" xfId="0" applyNumberFormat="1" applyFont="1" applyFill="1" applyBorder="1" applyAlignment="1" applyProtection="1">
      <alignment horizontal="center" vertical="center"/>
      <protection locked="0"/>
    </xf>
    <xf numFmtId="178" fontId="18" fillId="2" borderId="5" xfId="0" applyNumberFormat="1" applyFont="1" applyFill="1" applyBorder="1" applyAlignment="1" applyProtection="1">
      <alignment horizontal="center" vertical="center"/>
      <protection locked="0"/>
    </xf>
    <xf numFmtId="0" fontId="15" fillId="2" borderId="0"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8" fillId="0" borderId="0" xfId="0" applyFont="1" applyAlignment="1">
      <alignment vertical="center"/>
    </xf>
    <xf numFmtId="58" fontId="17" fillId="0" borderId="0" xfId="0" applyNumberFormat="1" applyFont="1" applyAlignment="1">
      <alignment horizontal="center" vertical="center"/>
    </xf>
    <xf numFmtId="0" fontId="35" fillId="0" borderId="0" xfId="0" applyFont="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pplyProtection="1">
      <alignment horizontal="distributed" vertical="center"/>
    </xf>
    <xf numFmtId="58" fontId="15" fillId="0" borderId="0" xfId="0" applyNumberFormat="1" applyFont="1" applyFill="1" applyBorder="1" applyAlignment="1" applyProtection="1">
      <alignment horizontal="left" vertical="center"/>
    </xf>
    <xf numFmtId="0" fontId="15" fillId="2" borderId="0" xfId="0" applyFont="1" applyFill="1" applyBorder="1" applyAlignment="1" applyProtection="1">
      <alignment vertical="center" wrapText="1"/>
      <protection locked="0"/>
    </xf>
    <xf numFmtId="58" fontId="15" fillId="0" borderId="0" xfId="0" applyNumberFormat="1" applyFont="1" applyFill="1" applyBorder="1" applyAlignment="1" applyProtection="1">
      <alignment horizontal="center" vertical="center"/>
    </xf>
    <xf numFmtId="195" fontId="15" fillId="2" borderId="0" xfId="0" applyNumberFormat="1" applyFont="1" applyFill="1" applyBorder="1" applyAlignment="1" applyProtection="1">
      <alignment horizontal="left" vertical="center"/>
      <protection locked="0"/>
    </xf>
    <xf numFmtId="0" fontId="15" fillId="0" borderId="0" xfId="0" applyFont="1" applyBorder="1" applyAlignment="1" applyProtection="1">
      <alignment horizontal="distributed" vertical="center" wrapText="1"/>
    </xf>
    <xf numFmtId="0" fontId="15" fillId="0" borderId="0" xfId="0" applyFont="1" applyFill="1" applyBorder="1" applyAlignment="1" applyProtection="1">
      <alignment horizontal="left" vertical="center" wrapText="1"/>
    </xf>
    <xf numFmtId="0" fontId="15" fillId="0" borderId="0" xfId="0" applyNumberFormat="1" applyFont="1" applyBorder="1" applyAlignment="1">
      <alignment horizontal="distributed" vertical="center"/>
    </xf>
    <xf numFmtId="0" fontId="15" fillId="0" borderId="0" xfId="0" applyFont="1" applyFill="1" applyBorder="1" applyAlignment="1" applyProtection="1">
      <alignment vertical="center" wrapText="1"/>
    </xf>
    <xf numFmtId="179" fontId="15" fillId="2" borderId="0" xfId="0" applyNumberFormat="1" applyFont="1" applyFill="1" applyBorder="1" applyAlignment="1" applyProtection="1">
      <alignment horizontal="left" vertical="center"/>
      <protection locked="0"/>
    </xf>
    <xf numFmtId="0" fontId="15" fillId="0" borderId="0" xfId="0" applyFont="1" applyBorder="1" applyAlignment="1">
      <alignment horizontal="distributed"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0" xfId="0" applyNumberFormat="1" applyFont="1" applyBorder="1" applyAlignment="1">
      <alignment horizontal="distributed" vertical="center" wrapText="1"/>
    </xf>
    <xf numFmtId="0" fontId="15" fillId="2" borderId="0" xfId="0" applyFont="1" applyFill="1" applyBorder="1" applyAlignment="1" applyProtection="1">
      <alignment vertical="center"/>
      <protection locked="0"/>
    </xf>
    <xf numFmtId="181" fontId="15" fillId="2" borderId="19" xfId="0" applyNumberFormat="1" applyFont="1" applyFill="1" applyBorder="1" applyAlignment="1" applyProtection="1">
      <alignment horizontal="center" vertical="center"/>
      <protection locked="0"/>
    </xf>
    <xf numFmtId="181" fontId="15" fillId="2" borderId="16" xfId="0" applyNumberFormat="1" applyFont="1" applyFill="1" applyBorder="1" applyAlignment="1" applyProtection="1">
      <alignment horizontal="center" vertical="center"/>
      <protection locked="0"/>
    </xf>
    <xf numFmtId="181" fontId="15" fillId="2" borderId="20" xfId="0" applyNumberFormat="1" applyFont="1" applyFill="1" applyBorder="1" applyAlignment="1" applyProtection="1">
      <alignment horizontal="center" vertical="center"/>
      <protection locked="0"/>
    </xf>
    <xf numFmtId="181" fontId="15" fillId="2" borderId="21" xfId="0" applyNumberFormat="1" applyFont="1" applyFill="1" applyBorder="1" applyAlignment="1" applyProtection="1">
      <alignment horizontal="center" vertical="center"/>
      <protection locked="0"/>
    </xf>
    <xf numFmtId="181" fontId="15" fillId="2" borderId="0" xfId="0" applyNumberFormat="1" applyFont="1" applyFill="1" applyBorder="1" applyAlignment="1" applyProtection="1">
      <alignment horizontal="center" vertical="center"/>
      <protection locked="0"/>
    </xf>
    <xf numFmtId="181" fontId="15" fillId="2" borderId="22" xfId="0" applyNumberFormat="1" applyFont="1" applyFill="1" applyBorder="1" applyAlignment="1" applyProtection="1">
      <alignment horizontal="center" vertical="center"/>
      <protection locked="0"/>
    </xf>
    <xf numFmtId="181" fontId="15" fillId="2" borderId="23" xfId="0" applyNumberFormat="1" applyFont="1" applyFill="1" applyBorder="1" applyAlignment="1" applyProtection="1">
      <alignment horizontal="center" vertical="center"/>
      <protection locked="0"/>
    </xf>
    <xf numFmtId="181" fontId="15" fillId="2" borderId="13" xfId="0" applyNumberFormat="1" applyFont="1" applyFill="1" applyBorder="1" applyAlignment="1" applyProtection="1">
      <alignment horizontal="center" vertical="center"/>
      <protection locked="0"/>
    </xf>
    <xf numFmtId="181" fontId="15" fillId="2" borderId="24" xfId="0" applyNumberFormat="1"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22"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24" xfId="0" applyFont="1" applyFill="1" applyBorder="1" applyAlignment="1" applyProtection="1">
      <alignment horizontal="center" vertical="center"/>
      <protection locked="0"/>
    </xf>
    <xf numFmtId="0" fontId="15" fillId="2" borderId="16" xfId="0" applyNumberFormat="1" applyFont="1" applyFill="1" applyBorder="1" applyAlignment="1" applyProtection="1">
      <alignment horizontal="center" vertical="center"/>
      <protection locked="0"/>
    </xf>
    <xf numFmtId="0" fontId="15" fillId="2" borderId="20" xfId="0" applyNumberFormat="1" applyFont="1" applyFill="1" applyBorder="1" applyAlignment="1" applyProtection="1">
      <alignment horizontal="center" vertical="center"/>
      <protection locked="0"/>
    </xf>
    <xf numFmtId="0" fontId="15" fillId="2" borderId="22" xfId="0" applyNumberFormat="1" applyFont="1" applyFill="1" applyBorder="1" applyAlignment="1" applyProtection="1">
      <alignment horizontal="center" vertical="center"/>
      <protection locked="0"/>
    </xf>
    <xf numFmtId="0" fontId="15" fillId="2" borderId="13" xfId="0" applyNumberFormat="1" applyFont="1" applyFill="1" applyBorder="1" applyAlignment="1" applyProtection="1">
      <alignment horizontal="center" vertical="center"/>
      <protection locked="0"/>
    </xf>
    <xf numFmtId="0" fontId="15" fillId="2" borderId="24" xfId="0" applyNumberFormat="1" applyFont="1" applyFill="1" applyBorder="1" applyAlignment="1" applyProtection="1">
      <alignment horizontal="center" vertical="center"/>
      <protection locked="0"/>
    </xf>
    <xf numFmtId="0" fontId="18" fillId="0" borderId="0" xfId="0" applyFont="1" applyBorder="1" applyAlignment="1">
      <alignment horizontal="left" vertical="center"/>
    </xf>
    <xf numFmtId="0" fontId="18" fillId="0" borderId="22" xfId="0" applyFont="1" applyBorder="1" applyAlignment="1">
      <alignment horizontal="left" vertical="center"/>
    </xf>
    <xf numFmtId="58" fontId="15" fillId="2" borderId="0" xfId="0" applyNumberFormat="1" applyFont="1" applyFill="1" applyBorder="1" applyAlignment="1" applyProtection="1">
      <alignment horizontal="left" vertical="center"/>
      <protection locked="0"/>
    </xf>
    <xf numFmtId="0" fontId="36" fillId="0" borderId="0" xfId="0" applyFont="1" applyAlignment="1">
      <alignment horizontal="left" vertical="center"/>
    </xf>
    <xf numFmtId="0" fontId="18" fillId="0" borderId="0" xfId="0" applyFont="1" applyAlignment="1">
      <alignment vertical="center" shrinkToFit="1"/>
    </xf>
    <xf numFmtId="58" fontId="15" fillId="2" borderId="0" xfId="0" applyNumberFormat="1" applyFont="1" applyFill="1" applyAlignment="1" applyProtection="1">
      <alignment horizontal="right" vertical="center"/>
      <protection locked="0"/>
    </xf>
    <xf numFmtId="177" fontId="15" fillId="2" borderId="21" xfId="0" applyNumberFormat="1" applyFont="1" applyFill="1" applyBorder="1" applyAlignment="1" applyProtection="1">
      <alignment horizontal="center" vertical="center"/>
      <protection locked="0"/>
    </xf>
    <xf numFmtId="177" fontId="15" fillId="2" borderId="0" xfId="0" applyNumberFormat="1" applyFont="1" applyFill="1" applyBorder="1" applyAlignment="1" applyProtection="1">
      <alignment horizontal="center" vertical="center"/>
      <protection locked="0"/>
    </xf>
    <xf numFmtId="177" fontId="15" fillId="2" borderId="22" xfId="0" applyNumberFormat="1" applyFont="1" applyFill="1" applyBorder="1" applyAlignment="1" applyProtection="1">
      <alignment horizontal="center" vertical="center"/>
      <protection locked="0"/>
    </xf>
    <xf numFmtId="177" fontId="15" fillId="2" borderId="23" xfId="0" applyNumberFormat="1" applyFont="1" applyFill="1" applyBorder="1" applyAlignment="1" applyProtection="1">
      <alignment horizontal="center" vertical="center"/>
      <protection locked="0"/>
    </xf>
    <xf numFmtId="177" fontId="15" fillId="2" borderId="13" xfId="0" applyNumberFormat="1" applyFont="1" applyFill="1" applyBorder="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wrapText="1"/>
      <protection locked="0"/>
    </xf>
    <xf numFmtId="177" fontId="15" fillId="2" borderId="16" xfId="0" applyNumberFormat="1" applyFont="1" applyFill="1" applyBorder="1" applyAlignment="1" applyProtection="1">
      <alignment horizontal="center" vertical="center" wrapText="1"/>
      <protection locked="0"/>
    </xf>
    <xf numFmtId="177" fontId="15" fillId="2" borderId="20" xfId="0" applyNumberFormat="1" applyFont="1" applyFill="1" applyBorder="1" applyAlignment="1" applyProtection="1">
      <alignment horizontal="center" vertical="center" wrapText="1"/>
      <protection locked="0"/>
    </xf>
    <xf numFmtId="177" fontId="15" fillId="2" borderId="21" xfId="0" applyNumberFormat="1" applyFont="1" applyFill="1" applyBorder="1" applyAlignment="1" applyProtection="1">
      <alignment horizontal="center" vertical="center" wrapText="1"/>
      <protection locked="0"/>
    </xf>
    <xf numFmtId="177" fontId="15" fillId="2" borderId="0" xfId="0" applyNumberFormat="1" applyFont="1" applyFill="1" applyBorder="1" applyAlignment="1" applyProtection="1">
      <alignment horizontal="center" vertical="center" wrapText="1"/>
      <protection locked="0"/>
    </xf>
    <xf numFmtId="177" fontId="15" fillId="2" borderId="22" xfId="0" applyNumberFormat="1" applyFont="1" applyFill="1" applyBorder="1" applyAlignment="1" applyProtection="1">
      <alignment horizontal="center" vertical="center" wrapText="1"/>
      <protection locked="0"/>
    </xf>
    <xf numFmtId="177" fontId="15" fillId="2" borderId="23" xfId="0" applyNumberFormat="1" applyFont="1" applyFill="1" applyBorder="1" applyAlignment="1" applyProtection="1">
      <alignment horizontal="center" vertical="center" wrapText="1"/>
      <protection locked="0"/>
    </xf>
    <xf numFmtId="177" fontId="15" fillId="2" borderId="13" xfId="0" applyNumberFormat="1" applyFont="1" applyFill="1" applyBorder="1" applyAlignment="1" applyProtection="1">
      <alignment horizontal="center" vertical="center" wrapText="1"/>
      <protection locked="0"/>
    </xf>
    <xf numFmtId="177" fontId="15" fillId="2" borderId="24" xfId="0" applyNumberFormat="1" applyFont="1" applyFill="1" applyBorder="1" applyAlignment="1" applyProtection="1">
      <alignment horizontal="center" vertical="center" wrapText="1"/>
      <protection locked="0"/>
    </xf>
    <xf numFmtId="178" fontId="15" fillId="5" borderId="19" xfId="0" applyNumberFormat="1" applyFont="1" applyFill="1" applyBorder="1" applyAlignment="1" applyProtection="1">
      <alignment horizontal="center" vertical="center" shrinkToFit="1"/>
      <protection locked="0"/>
    </xf>
    <xf numFmtId="178" fontId="15" fillId="5" borderId="16" xfId="0" applyNumberFormat="1" applyFont="1" applyFill="1" applyBorder="1" applyAlignment="1" applyProtection="1">
      <alignment horizontal="center" vertical="center" shrinkToFit="1"/>
      <protection locked="0"/>
    </xf>
    <xf numFmtId="178" fontId="15" fillId="5" borderId="20" xfId="0" applyNumberFormat="1" applyFont="1" applyFill="1" applyBorder="1" applyAlignment="1" applyProtection="1">
      <alignment horizontal="center" vertical="center" shrinkToFit="1"/>
      <protection locked="0"/>
    </xf>
    <xf numFmtId="178" fontId="15" fillId="5" borderId="23" xfId="0" applyNumberFormat="1" applyFont="1" applyFill="1" applyBorder="1" applyAlignment="1" applyProtection="1">
      <alignment horizontal="center" vertical="center" shrinkToFit="1"/>
      <protection locked="0"/>
    </xf>
    <xf numFmtId="178" fontId="15" fillId="5" borderId="13" xfId="0" applyNumberFormat="1" applyFont="1" applyFill="1" applyBorder="1" applyAlignment="1" applyProtection="1">
      <alignment horizontal="center" vertical="center" shrinkToFit="1"/>
      <protection locked="0"/>
    </xf>
    <xf numFmtId="178" fontId="15" fillId="5" borderId="24" xfId="0" applyNumberFormat="1" applyFont="1" applyFill="1" applyBorder="1" applyAlignment="1" applyProtection="1">
      <alignment horizontal="center" vertical="center" shrinkToFit="1"/>
      <protection locked="0"/>
    </xf>
    <xf numFmtId="0" fontId="15" fillId="0" borderId="0" xfId="0" applyFont="1" applyBorder="1" applyAlignment="1">
      <alignment horizontal="distributed" vertical="center" wrapText="1"/>
    </xf>
    <xf numFmtId="0" fontId="15" fillId="0" borderId="19"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9"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2" borderId="19" xfId="0" applyFont="1" applyFill="1" applyBorder="1" applyAlignment="1" applyProtection="1">
      <alignment horizontal="center" vertical="center" shrinkToFit="1"/>
      <protection locked="0"/>
    </xf>
    <xf numFmtId="0" fontId="15" fillId="2" borderId="16" xfId="0" applyFont="1" applyFill="1" applyBorder="1" applyAlignment="1" applyProtection="1">
      <alignment horizontal="center" vertical="center" shrinkToFit="1"/>
      <protection locked="0"/>
    </xf>
    <xf numFmtId="0" fontId="15" fillId="2" borderId="20"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24" xfId="0" applyFont="1" applyFill="1" applyBorder="1" applyAlignment="1" applyProtection="1">
      <alignment horizontal="center" vertical="center" shrinkToFit="1"/>
      <protection locked="0"/>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15" fillId="2" borderId="21" xfId="0"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shrinkToFit="1"/>
      <protection locked="0"/>
    </xf>
    <xf numFmtId="0" fontId="15" fillId="2" borderId="22" xfId="0" applyFont="1" applyFill="1" applyBorder="1" applyAlignment="1" applyProtection="1">
      <alignment horizontal="center" vertical="center" shrinkToFit="1"/>
      <protection locked="0"/>
    </xf>
    <xf numFmtId="182" fontId="15" fillId="2" borderId="19" xfId="0" applyNumberFormat="1" applyFont="1" applyFill="1" applyBorder="1" applyAlignment="1" applyProtection="1">
      <alignment horizontal="center" vertical="center" shrinkToFit="1"/>
      <protection locked="0"/>
    </xf>
    <xf numFmtId="182" fontId="15" fillId="2" borderId="16" xfId="0" applyNumberFormat="1" applyFont="1" applyFill="1" applyBorder="1" applyAlignment="1" applyProtection="1">
      <alignment horizontal="center" vertical="center" shrinkToFit="1"/>
      <protection locked="0"/>
    </xf>
    <xf numFmtId="182" fontId="15" fillId="2" borderId="20" xfId="0" applyNumberFormat="1" applyFont="1" applyFill="1" applyBorder="1" applyAlignment="1" applyProtection="1">
      <alignment horizontal="center" vertical="center" shrinkToFit="1"/>
      <protection locked="0"/>
    </xf>
    <xf numFmtId="182" fontId="15" fillId="2" borderId="21" xfId="0" applyNumberFormat="1" applyFont="1" applyFill="1" applyBorder="1" applyAlignment="1" applyProtection="1">
      <alignment horizontal="center" vertical="center" shrinkToFit="1"/>
      <protection locked="0"/>
    </xf>
    <xf numFmtId="182" fontId="15" fillId="2" borderId="0" xfId="0" applyNumberFormat="1" applyFont="1" applyFill="1" applyBorder="1" applyAlignment="1" applyProtection="1">
      <alignment horizontal="center" vertical="center" shrinkToFit="1"/>
      <protection locked="0"/>
    </xf>
    <xf numFmtId="182" fontId="15" fillId="2" borderId="22" xfId="0" applyNumberFormat="1" applyFont="1" applyFill="1" applyBorder="1" applyAlignment="1" applyProtection="1">
      <alignment horizontal="center" vertical="center" shrinkToFit="1"/>
      <protection locked="0"/>
    </xf>
    <xf numFmtId="182" fontId="15" fillId="2" borderId="23" xfId="0" applyNumberFormat="1" applyFont="1" applyFill="1" applyBorder="1" applyAlignment="1" applyProtection="1">
      <alignment horizontal="center" vertical="center" shrinkToFit="1"/>
      <protection locked="0"/>
    </xf>
    <xf numFmtId="182" fontId="15" fillId="2" borderId="13" xfId="0" applyNumberFormat="1" applyFont="1" applyFill="1" applyBorder="1" applyAlignment="1" applyProtection="1">
      <alignment horizontal="center" vertical="center" shrinkToFit="1"/>
      <protection locked="0"/>
    </xf>
    <xf numFmtId="182" fontId="15" fillId="2" borderId="24" xfId="0" applyNumberFormat="1" applyFont="1" applyFill="1" applyBorder="1" applyAlignment="1" applyProtection="1">
      <alignment horizontal="center" vertical="center" shrinkToFit="1"/>
      <protection locked="0"/>
    </xf>
    <xf numFmtId="0" fontId="21" fillId="0" borderId="28"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33" fillId="0" borderId="0" xfId="0" applyFont="1" applyBorder="1" applyAlignment="1" applyProtection="1">
      <alignment horizontal="center" vertical="center"/>
    </xf>
    <xf numFmtId="0" fontId="33" fillId="0" borderId="7" xfId="0" applyFont="1" applyBorder="1" applyAlignment="1" applyProtection="1">
      <alignment horizontal="center" vertical="center"/>
    </xf>
    <xf numFmtId="0" fontId="33" fillId="0" borderId="0" xfId="0" applyFont="1" applyBorder="1" applyAlignment="1" applyProtection="1">
      <alignment horizontal="distributed" vertical="center"/>
    </xf>
    <xf numFmtId="183" fontId="33" fillId="0" borderId="7" xfId="0" applyNumberFormat="1" applyFont="1" applyBorder="1" applyAlignment="1" applyProtection="1">
      <alignment horizontal="center" vertical="center"/>
    </xf>
    <xf numFmtId="0" fontId="33" fillId="0" borderId="0" xfId="0" applyFont="1" applyAlignment="1" applyProtection="1">
      <alignment vertical="center" shrinkToFit="1"/>
    </xf>
    <xf numFmtId="0" fontId="33" fillId="0" borderId="7" xfId="0" applyFont="1" applyFill="1" applyBorder="1" applyAlignment="1" applyProtection="1">
      <alignment vertical="center" shrinkToFit="1"/>
    </xf>
    <xf numFmtId="0" fontId="33" fillId="2" borderId="7" xfId="0" applyFont="1" applyFill="1" applyBorder="1" applyAlignment="1" applyProtection="1">
      <alignment horizontal="left" vertical="center" shrinkToFit="1"/>
      <protection locked="0"/>
    </xf>
    <xf numFmtId="0" fontId="23" fillId="0" borderId="0" xfId="0" applyFont="1" applyBorder="1" applyAlignment="1" applyProtection="1">
      <alignment horizontal="distributed" vertical="center"/>
    </xf>
    <xf numFmtId="0" fontId="23" fillId="0" borderId="29" xfId="0" applyFont="1" applyBorder="1" applyAlignment="1" applyProtection="1">
      <alignment horizontal="distributed" vertical="center"/>
    </xf>
    <xf numFmtId="0" fontId="33" fillId="0" borderId="0" xfId="0" applyFont="1" applyAlignment="1" applyProtection="1">
      <alignment horizontal="distributed" vertical="center" shrinkToFit="1"/>
    </xf>
    <xf numFmtId="0" fontId="37" fillId="0" borderId="81" xfId="0" applyFont="1" applyFill="1" applyBorder="1" applyAlignment="1" applyProtection="1">
      <alignment horizontal="center" vertical="center" shrinkToFit="1"/>
      <protection locked="0"/>
    </xf>
    <xf numFmtId="0" fontId="37" fillId="0" borderId="94" xfId="0" applyFont="1" applyFill="1" applyBorder="1" applyAlignment="1" applyProtection="1">
      <alignment horizontal="center" vertical="center" shrinkToFit="1"/>
      <protection locked="0"/>
    </xf>
    <xf numFmtId="0" fontId="18" fillId="0" borderId="13" xfId="0" applyFont="1" applyBorder="1" applyAlignment="1" applyProtection="1">
      <alignment horizontal="left" vertical="center" shrinkToFit="1"/>
    </xf>
    <xf numFmtId="0" fontId="18" fillId="0" borderId="9" xfId="0" applyFont="1" applyBorder="1" applyAlignment="1" applyProtection="1">
      <alignment horizontal="center" vertical="center"/>
    </xf>
    <xf numFmtId="0" fontId="18" fillId="0" borderId="10"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8" xfId="0" applyFont="1" applyBorder="1" applyAlignment="1" applyProtection="1">
      <alignment horizontal="center" vertical="center"/>
    </xf>
    <xf numFmtId="0" fontId="18" fillId="0" borderId="114" xfId="0" applyNumberFormat="1" applyFont="1" applyBorder="1" applyAlignment="1" applyProtection="1">
      <alignment horizontal="center" vertical="center"/>
    </xf>
    <xf numFmtId="0" fontId="18" fillId="0" borderId="115" xfId="0" applyNumberFormat="1" applyFont="1" applyBorder="1" applyAlignment="1" applyProtection="1">
      <alignment horizontal="center" vertical="center"/>
    </xf>
    <xf numFmtId="0" fontId="18" fillId="0" borderId="116" xfId="0" applyNumberFormat="1" applyFont="1" applyBorder="1" applyAlignment="1" applyProtection="1">
      <alignment horizontal="center" vertical="center"/>
    </xf>
    <xf numFmtId="0" fontId="18" fillId="0" borderId="22" xfId="0" applyFont="1" applyBorder="1" applyAlignment="1" applyProtection="1">
      <alignment horizontal="center" vertical="center"/>
    </xf>
    <xf numFmtId="184" fontId="18" fillId="0" borderId="30" xfId="0" applyNumberFormat="1" applyFont="1" applyBorder="1" applyAlignment="1" applyProtection="1">
      <alignment horizontal="center" vertical="center"/>
    </xf>
    <xf numFmtId="184" fontId="18" fillId="0" borderId="31" xfId="0" applyNumberFormat="1" applyFont="1" applyBorder="1" applyAlignment="1" applyProtection="1">
      <alignment horizontal="center" vertical="center"/>
    </xf>
    <xf numFmtId="184" fontId="18" fillId="0" borderId="32" xfId="0" applyNumberFormat="1" applyFont="1" applyBorder="1" applyAlignment="1" applyProtection="1">
      <alignment horizontal="center" vertical="center"/>
    </xf>
    <xf numFmtId="184" fontId="18" fillId="0" borderId="33" xfId="0" applyNumberFormat="1" applyFont="1" applyBorder="1" applyAlignment="1" applyProtection="1">
      <alignment horizontal="center" vertical="center"/>
    </xf>
    <xf numFmtId="184" fontId="18" fillId="0" borderId="34" xfId="0" applyNumberFormat="1" applyFont="1" applyBorder="1" applyAlignment="1" applyProtection="1">
      <alignment horizontal="center" vertical="center"/>
    </xf>
    <xf numFmtId="184" fontId="18" fillId="0" borderId="35" xfId="0" applyNumberFormat="1" applyFont="1" applyBorder="1" applyAlignment="1" applyProtection="1">
      <alignment horizontal="center" vertical="center"/>
    </xf>
    <xf numFmtId="184" fontId="18" fillId="0" borderId="95" xfId="0" applyNumberFormat="1" applyFont="1" applyBorder="1" applyAlignment="1" applyProtection="1">
      <alignment horizontal="center" vertical="center"/>
    </xf>
    <xf numFmtId="184" fontId="18" fillId="0" borderId="96" xfId="0" applyNumberFormat="1" applyFont="1" applyBorder="1" applyAlignment="1" applyProtection="1">
      <alignment horizontal="center" vertical="center"/>
    </xf>
    <xf numFmtId="184" fontId="18" fillId="0" borderId="113" xfId="0" applyNumberFormat="1" applyFont="1" applyBorder="1" applyAlignment="1" applyProtection="1">
      <alignment horizontal="center" vertical="center"/>
    </xf>
    <xf numFmtId="187" fontId="18" fillId="0" borderId="31" xfId="0" applyNumberFormat="1" applyFont="1" applyBorder="1" applyAlignment="1" applyProtection="1">
      <alignment horizontal="center" vertical="center" wrapText="1"/>
    </xf>
    <xf numFmtId="187" fontId="18" fillId="0" borderId="32" xfId="0" applyNumberFormat="1" applyFont="1" applyBorder="1" applyAlignment="1" applyProtection="1">
      <alignment horizontal="center" vertical="center" wrapText="1"/>
    </xf>
    <xf numFmtId="187" fontId="18" fillId="0" borderId="34" xfId="0" applyNumberFormat="1" applyFont="1" applyBorder="1" applyAlignment="1" applyProtection="1">
      <alignment horizontal="center" vertical="center" wrapText="1"/>
    </xf>
    <xf numFmtId="187" fontId="18" fillId="0" borderId="35" xfId="0" applyNumberFormat="1" applyFont="1" applyBorder="1" applyAlignment="1" applyProtection="1">
      <alignment horizontal="center" vertical="center" wrapText="1"/>
    </xf>
    <xf numFmtId="187" fontId="18" fillId="0" borderId="96" xfId="0" applyNumberFormat="1" applyFont="1" applyBorder="1" applyAlignment="1" applyProtection="1">
      <alignment horizontal="center" vertical="center" wrapText="1"/>
    </xf>
    <xf numFmtId="187" fontId="18" fillId="0" borderId="113" xfId="0" applyNumberFormat="1" applyFont="1" applyBorder="1" applyAlignment="1" applyProtection="1">
      <alignment horizontal="center" vertical="center" wrapText="1"/>
    </xf>
    <xf numFmtId="0" fontId="18" fillId="0" borderId="31" xfId="0" applyFont="1" applyFill="1" applyBorder="1" applyAlignment="1" applyProtection="1">
      <alignment horizontal="left" vertical="center" wrapText="1"/>
    </xf>
    <xf numFmtId="0" fontId="18" fillId="0" borderId="32" xfId="0" applyFont="1" applyFill="1" applyBorder="1" applyAlignment="1" applyProtection="1">
      <alignment horizontal="left" vertical="center" wrapText="1"/>
    </xf>
    <xf numFmtId="0" fontId="18" fillId="0" borderId="34" xfId="0" applyFont="1" applyFill="1" applyBorder="1" applyAlignment="1" applyProtection="1">
      <alignment horizontal="left" vertical="center" wrapText="1"/>
    </xf>
    <xf numFmtId="0" fontId="18" fillId="0" borderId="35" xfId="0" applyFont="1" applyFill="1" applyBorder="1" applyAlignment="1" applyProtection="1">
      <alignment horizontal="left" vertical="center" wrapText="1"/>
    </xf>
    <xf numFmtId="0" fontId="18" fillId="0" borderId="96" xfId="0" applyFont="1" applyFill="1" applyBorder="1" applyAlignment="1" applyProtection="1">
      <alignment horizontal="left" vertical="center" wrapText="1"/>
    </xf>
    <xf numFmtId="0" fontId="18" fillId="0" borderId="113" xfId="0" applyFont="1" applyFill="1" applyBorder="1" applyAlignment="1" applyProtection="1">
      <alignment horizontal="left" vertical="center" wrapText="1"/>
    </xf>
    <xf numFmtId="0" fontId="18" fillId="0" borderId="33" xfId="0" applyFont="1" applyFill="1" applyBorder="1" applyAlignment="1" applyProtection="1">
      <alignment vertical="center" shrinkToFit="1"/>
    </xf>
    <xf numFmtId="0" fontId="18" fillId="0" borderId="34" xfId="0" applyFont="1" applyFill="1" applyBorder="1" applyAlignment="1" applyProtection="1">
      <alignment vertical="center" shrinkToFit="1"/>
    </xf>
    <xf numFmtId="0" fontId="18" fillId="0" borderId="35" xfId="0" applyFont="1" applyFill="1" applyBorder="1" applyAlignment="1" applyProtection="1">
      <alignment vertical="center" shrinkToFit="1"/>
    </xf>
    <xf numFmtId="0" fontId="18" fillId="0" borderId="33" xfId="0" applyFont="1" applyFill="1" applyBorder="1" applyAlignment="1" applyProtection="1">
      <alignment horizontal="center" vertical="center"/>
    </xf>
    <xf numFmtId="0" fontId="18" fillId="0" borderId="34"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20" fontId="18" fillId="0" borderId="33" xfId="0" applyNumberFormat="1" applyFont="1" applyFill="1" applyBorder="1" applyAlignment="1" applyProtection="1">
      <alignment horizontal="right" vertical="center"/>
    </xf>
    <xf numFmtId="20" fontId="18" fillId="0" borderId="34" xfId="0" applyNumberFormat="1" applyFont="1" applyFill="1" applyBorder="1" applyAlignment="1" applyProtection="1">
      <alignment horizontal="right" vertical="center"/>
    </xf>
    <xf numFmtId="20" fontId="18" fillId="0" borderId="34" xfId="0" applyNumberFormat="1" applyFont="1" applyFill="1" applyBorder="1" applyAlignment="1" applyProtection="1">
      <alignment horizontal="left" vertical="center"/>
    </xf>
    <xf numFmtId="0" fontId="18" fillId="0" borderId="34" xfId="0" applyFont="1" applyBorder="1" applyAlignment="1" applyProtection="1">
      <alignment horizontal="center" vertical="center"/>
    </xf>
    <xf numFmtId="185" fontId="18" fillId="0" borderId="34" xfId="0" applyNumberFormat="1" applyFont="1" applyFill="1" applyBorder="1" applyAlignment="1" applyProtection="1">
      <alignment horizontal="right" vertical="center"/>
    </xf>
    <xf numFmtId="0" fontId="18" fillId="0" borderId="95" xfId="0" applyFont="1" applyFill="1" applyBorder="1" applyAlignment="1" applyProtection="1">
      <alignment vertical="center" shrinkToFit="1"/>
    </xf>
    <xf numFmtId="0" fontId="18" fillId="0" borderId="96" xfId="0" applyFont="1" applyFill="1" applyBorder="1" applyAlignment="1" applyProtection="1">
      <alignment vertical="center" shrinkToFit="1"/>
    </xf>
    <xf numFmtId="0" fontId="18" fillId="0" borderId="113" xfId="0" applyFont="1" applyFill="1" applyBorder="1" applyAlignment="1" applyProtection="1">
      <alignment vertical="center" shrinkToFit="1"/>
    </xf>
    <xf numFmtId="0" fontId="18" fillId="0" borderId="30" xfId="0" applyFont="1" applyFill="1" applyBorder="1" applyAlignment="1" applyProtection="1">
      <alignment vertical="center" shrinkToFit="1"/>
    </xf>
    <xf numFmtId="0" fontId="18" fillId="0" borderId="31" xfId="0" applyFont="1" applyFill="1" applyBorder="1" applyAlignment="1" applyProtection="1">
      <alignment vertical="center" shrinkToFit="1"/>
    </xf>
    <xf numFmtId="0" fontId="18" fillId="0" borderId="32" xfId="0" applyFont="1" applyFill="1" applyBorder="1" applyAlignment="1" applyProtection="1">
      <alignment vertical="center" shrinkToFit="1"/>
    </xf>
    <xf numFmtId="0" fontId="18" fillId="0" borderId="30" xfId="0" applyFont="1" applyFill="1" applyBorder="1" applyAlignment="1" applyProtection="1">
      <alignment horizontal="center" vertical="center"/>
    </xf>
    <xf numFmtId="0" fontId="18" fillId="0" borderId="31"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20" fontId="18" fillId="0" borderId="30" xfId="0" applyNumberFormat="1" applyFont="1" applyFill="1" applyBorder="1" applyAlignment="1" applyProtection="1">
      <alignment horizontal="right" vertical="center"/>
    </xf>
    <xf numFmtId="20" fontId="18" fillId="0" borderId="31" xfId="0" applyNumberFormat="1" applyFont="1" applyFill="1" applyBorder="1" applyAlignment="1" applyProtection="1">
      <alignment horizontal="right" vertical="center"/>
    </xf>
    <xf numFmtId="20" fontId="18" fillId="0" borderId="31" xfId="0" applyNumberFormat="1" applyFont="1" applyFill="1" applyBorder="1" applyAlignment="1" applyProtection="1">
      <alignment horizontal="left" vertical="center"/>
    </xf>
    <xf numFmtId="0" fontId="18" fillId="0" borderId="31" xfId="0" applyFont="1" applyBorder="1" applyAlignment="1" applyProtection="1">
      <alignment horizontal="center" vertical="center"/>
    </xf>
    <xf numFmtId="185" fontId="18" fillId="0" borderId="31" xfId="0" applyNumberFormat="1" applyFont="1" applyFill="1" applyBorder="1" applyAlignment="1" applyProtection="1">
      <alignment horizontal="right" vertical="center"/>
    </xf>
    <xf numFmtId="0" fontId="18" fillId="0" borderId="95" xfId="0" applyFont="1" applyFill="1" applyBorder="1" applyAlignment="1" applyProtection="1">
      <alignment horizontal="center" vertical="center"/>
    </xf>
    <xf numFmtId="0" fontId="18" fillId="0" borderId="96" xfId="0" applyFont="1" applyFill="1" applyBorder="1" applyAlignment="1" applyProtection="1">
      <alignment horizontal="center" vertical="center"/>
    </xf>
    <xf numFmtId="0" fontId="18" fillId="0" borderId="113" xfId="0" applyFont="1" applyFill="1" applyBorder="1" applyAlignment="1" applyProtection="1">
      <alignment horizontal="center" vertical="center"/>
    </xf>
    <xf numFmtId="20" fontId="18" fillId="0" borderId="95" xfId="0" applyNumberFormat="1" applyFont="1" applyFill="1" applyBorder="1" applyAlignment="1" applyProtection="1">
      <alignment horizontal="right" vertical="center"/>
    </xf>
    <xf numFmtId="20" fontId="18" fillId="0" borderId="96" xfId="0" applyNumberFormat="1" applyFont="1" applyFill="1" applyBorder="1" applyAlignment="1" applyProtection="1">
      <alignment horizontal="right" vertical="center"/>
    </xf>
    <xf numFmtId="20" fontId="18" fillId="0" borderId="96" xfId="0" applyNumberFormat="1" applyFont="1" applyFill="1" applyBorder="1" applyAlignment="1" applyProtection="1">
      <alignment horizontal="left" vertical="center"/>
    </xf>
    <xf numFmtId="0" fontId="18" fillId="0" borderId="96" xfId="0" applyFont="1" applyBorder="1" applyAlignment="1" applyProtection="1">
      <alignment horizontal="center" vertical="center"/>
    </xf>
    <xf numFmtId="185" fontId="18" fillId="0" borderId="96" xfId="0" applyNumberFormat="1" applyFont="1" applyFill="1" applyBorder="1" applyAlignment="1" applyProtection="1">
      <alignment horizontal="right" vertical="center"/>
    </xf>
    <xf numFmtId="0" fontId="18" fillId="0" borderId="28" xfId="0" applyFont="1" applyBorder="1" applyAlignment="1" applyProtection="1">
      <alignment horizontal="center" vertical="center"/>
    </xf>
    <xf numFmtId="0" fontId="18" fillId="0" borderId="13" xfId="0" applyFont="1" applyBorder="1" applyAlignment="1" applyProtection="1">
      <alignment horizontal="center" vertical="center"/>
    </xf>
    <xf numFmtId="186" fontId="18" fillId="0" borderId="0" xfId="0" applyNumberFormat="1" applyFont="1" applyFill="1" applyAlignment="1" applyProtection="1">
      <alignment horizontal="center" vertical="center"/>
    </xf>
    <xf numFmtId="0" fontId="18" fillId="0" borderId="16" xfId="0" applyFont="1" applyBorder="1" applyAlignment="1" applyProtection="1">
      <alignment vertical="center"/>
    </xf>
    <xf numFmtId="0" fontId="18" fillId="0" borderId="13" xfId="0" applyFont="1" applyBorder="1" applyAlignment="1" applyProtection="1">
      <alignment vertical="center" wrapText="1" shrinkToFit="1"/>
    </xf>
    <xf numFmtId="0" fontId="18" fillId="0" borderId="13" xfId="0" applyFont="1" applyBorder="1" applyAlignment="1" applyProtection="1">
      <alignment vertical="center"/>
    </xf>
    <xf numFmtId="0" fontId="18" fillId="0" borderId="0" xfId="0" applyFont="1" applyAlignment="1" applyProtection="1">
      <alignment vertical="center"/>
    </xf>
    <xf numFmtId="0" fontId="18" fillId="0" borderId="13" xfId="0" applyFont="1" applyBorder="1" applyAlignment="1" applyProtection="1">
      <alignment horizontal="distributed" vertical="center" wrapText="1"/>
    </xf>
    <xf numFmtId="0" fontId="18" fillId="0" borderId="13" xfId="0" applyFont="1" applyBorder="1" applyAlignment="1" applyProtection="1">
      <alignment horizontal="distributed" vertical="center"/>
    </xf>
    <xf numFmtId="0" fontId="18" fillId="2" borderId="33" xfId="0" applyFont="1" applyFill="1" applyBorder="1" applyAlignment="1" applyProtection="1">
      <alignment vertical="center" shrinkToFit="1"/>
      <protection locked="0"/>
    </xf>
    <xf numFmtId="0" fontId="18" fillId="2" borderId="34" xfId="0" applyFont="1" applyFill="1" applyBorder="1" applyAlignment="1" applyProtection="1">
      <alignment vertical="center" shrinkToFit="1"/>
      <protection locked="0"/>
    </xf>
    <xf numFmtId="0" fontId="18" fillId="2" borderId="35" xfId="0" applyFont="1" applyFill="1" applyBorder="1" applyAlignment="1" applyProtection="1">
      <alignment vertical="center" shrinkToFit="1"/>
      <protection locked="0"/>
    </xf>
    <xf numFmtId="0" fontId="18" fillId="0" borderId="25" xfId="0" applyFont="1" applyBorder="1" applyAlignment="1" applyProtection="1">
      <alignment horizontal="center" vertical="center"/>
    </xf>
    <xf numFmtId="0" fontId="18" fillId="0" borderId="27"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2" borderId="95" xfId="0" applyFont="1" applyFill="1" applyBorder="1" applyAlignment="1" applyProtection="1">
      <alignment vertical="center" shrinkToFit="1"/>
      <protection locked="0"/>
    </xf>
    <xf numFmtId="0" fontId="18" fillId="2" borderId="96" xfId="0" applyFont="1" applyFill="1" applyBorder="1" applyAlignment="1" applyProtection="1">
      <alignment vertical="center" shrinkToFit="1"/>
      <protection locked="0"/>
    </xf>
    <xf numFmtId="0" fontId="18" fillId="2" borderId="113" xfId="0" applyFont="1" applyFill="1" applyBorder="1" applyAlignment="1" applyProtection="1">
      <alignment vertical="center" shrinkToFit="1"/>
      <protection locked="0"/>
    </xf>
    <xf numFmtId="195" fontId="18" fillId="2" borderId="13" xfId="0" applyNumberFormat="1" applyFont="1" applyFill="1" applyBorder="1" applyAlignment="1" applyProtection="1">
      <alignment horizontal="left" vertical="center"/>
      <protection locked="0"/>
    </xf>
    <xf numFmtId="0" fontId="18" fillId="2" borderId="30" xfId="0" applyFont="1" applyFill="1" applyBorder="1" applyAlignment="1" applyProtection="1">
      <alignment vertical="center" shrinkToFit="1"/>
      <protection locked="0"/>
    </xf>
    <xf numFmtId="0" fontId="18" fillId="2" borderId="31" xfId="0" applyFont="1" applyFill="1" applyBorder="1" applyAlignment="1" applyProtection="1">
      <alignment vertical="center" shrinkToFit="1"/>
      <protection locked="0"/>
    </xf>
    <xf numFmtId="0" fontId="18" fillId="2" borderId="32" xfId="0" applyFont="1" applyFill="1" applyBorder="1" applyAlignment="1" applyProtection="1">
      <alignment vertical="center" shrinkToFit="1"/>
      <protection locked="0"/>
    </xf>
    <xf numFmtId="186" fontId="18" fillId="2" borderId="0" xfId="0" applyNumberFormat="1" applyFont="1" applyFill="1" applyAlignment="1" applyProtection="1">
      <alignment horizontal="center"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18" fillId="0" borderId="0" xfId="0" applyFont="1" applyFill="1" applyAlignment="1" applyProtection="1">
      <alignment horizontal="center" vertical="center"/>
    </xf>
    <xf numFmtId="0" fontId="18" fillId="2" borderId="0" xfId="0" applyNumberFormat="1" applyFont="1" applyFill="1" applyAlignment="1" applyProtection="1">
      <alignment horizontal="center" vertical="center"/>
      <protection locked="0"/>
    </xf>
    <xf numFmtId="0" fontId="18" fillId="2" borderId="23" xfId="0" applyFont="1" applyFill="1" applyBorder="1" applyAlignment="1" applyProtection="1">
      <alignment vertical="center" shrinkToFit="1"/>
      <protection locked="0"/>
    </xf>
    <xf numFmtId="0" fontId="18" fillId="2" borderId="13" xfId="0" applyFont="1" applyFill="1" applyBorder="1" applyAlignment="1" applyProtection="1">
      <alignment vertical="center" shrinkToFit="1"/>
      <protection locked="0"/>
    </xf>
    <xf numFmtId="0" fontId="18" fillId="2" borderId="24" xfId="0" applyFont="1" applyFill="1" applyBorder="1" applyAlignment="1" applyProtection="1">
      <alignment vertical="center" shrinkToFit="1"/>
      <protection locked="0"/>
    </xf>
    <xf numFmtId="0" fontId="18" fillId="0" borderId="23"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24" xfId="0" applyFont="1" applyFill="1" applyBorder="1" applyAlignment="1" applyProtection="1">
      <alignment horizontal="center" vertical="center"/>
    </xf>
    <xf numFmtId="20" fontId="18" fillId="2" borderId="23" xfId="0" applyNumberFormat="1" applyFont="1" applyFill="1" applyBorder="1" applyAlignment="1" applyProtection="1">
      <alignment horizontal="right" vertical="center"/>
      <protection locked="0"/>
    </xf>
    <xf numFmtId="20" fontId="18" fillId="2" borderId="13" xfId="0" applyNumberFormat="1" applyFont="1" applyFill="1" applyBorder="1" applyAlignment="1" applyProtection="1">
      <alignment horizontal="right" vertical="center"/>
      <protection locked="0"/>
    </xf>
    <xf numFmtId="20" fontId="18" fillId="2" borderId="13" xfId="0" applyNumberFormat="1" applyFont="1" applyFill="1" applyBorder="1" applyAlignment="1" applyProtection="1">
      <alignment horizontal="left" vertical="center"/>
      <protection locked="0"/>
    </xf>
    <xf numFmtId="185" fontId="18" fillId="0" borderId="13" xfId="0" applyNumberFormat="1" applyFont="1" applyFill="1" applyBorder="1" applyAlignment="1" applyProtection="1">
      <alignment horizontal="right" vertical="center"/>
    </xf>
    <xf numFmtId="20" fontId="18" fillId="2" borderId="33" xfId="0" applyNumberFormat="1" applyFont="1" applyFill="1" applyBorder="1" applyAlignment="1" applyProtection="1">
      <alignment horizontal="right" vertical="center"/>
      <protection locked="0"/>
    </xf>
    <xf numFmtId="20" fontId="18" fillId="2" borderId="34" xfId="0" applyNumberFormat="1" applyFont="1" applyFill="1" applyBorder="1" applyAlignment="1" applyProtection="1">
      <alignment horizontal="right" vertical="center"/>
      <protection locked="0"/>
    </xf>
    <xf numFmtId="20" fontId="18" fillId="2" borderId="34" xfId="0" applyNumberFormat="1" applyFont="1" applyFill="1" applyBorder="1" applyAlignment="1" applyProtection="1">
      <alignment horizontal="left" vertical="center"/>
      <protection locked="0"/>
    </xf>
    <xf numFmtId="184" fontId="18" fillId="0" borderId="19" xfId="0" applyNumberFormat="1" applyFont="1" applyBorder="1" applyAlignment="1" applyProtection="1">
      <alignment horizontal="center" vertical="center"/>
    </xf>
    <xf numFmtId="184" fontId="18" fillId="0" borderId="16" xfId="0" applyNumberFormat="1" applyFont="1" applyBorder="1" applyAlignment="1" applyProtection="1">
      <alignment horizontal="center" vertical="center"/>
    </xf>
    <xf numFmtId="184" fontId="18" fillId="0" borderId="20" xfId="0" applyNumberFormat="1" applyFont="1" applyBorder="1" applyAlignment="1" applyProtection="1">
      <alignment horizontal="center" vertical="center"/>
    </xf>
    <xf numFmtId="184" fontId="18" fillId="0" borderId="21" xfId="0" applyNumberFormat="1" applyFont="1" applyBorder="1" applyAlignment="1" applyProtection="1">
      <alignment horizontal="center" vertical="center"/>
    </xf>
    <xf numFmtId="184" fontId="18" fillId="0" borderId="0" xfId="0" applyNumberFormat="1" applyFont="1" applyBorder="1" applyAlignment="1" applyProtection="1">
      <alignment horizontal="center" vertical="center"/>
    </xf>
    <xf numFmtId="184" fontId="18" fillId="0" borderId="22" xfId="0" applyNumberFormat="1" applyFont="1" applyBorder="1" applyAlignment="1" applyProtection="1">
      <alignment horizontal="center" vertical="center"/>
    </xf>
    <xf numFmtId="184" fontId="18" fillId="0" borderId="23" xfId="0" applyNumberFormat="1" applyFont="1" applyBorder="1" applyAlignment="1" applyProtection="1">
      <alignment horizontal="center" vertical="center"/>
    </xf>
    <xf numFmtId="184" fontId="18" fillId="0" borderId="13" xfId="0" applyNumberFormat="1" applyFont="1" applyBorder="1" applyAlignment="1" applyProtection="1">
      <alignment horizontal="center" vertical="center"/>
    </xf>
    <xf numFmtId="184" fontId="18" fillId="0" borderId="24" xfId="0" applyNumberFormat="1" applyFont="1" applyBorder="1" applyAlignment="1" applyProtection="1">
      <alignment horizontal="center" vertical="center"/>
    </xf>
    <xf numFmtId="0" fontId="18" fillId="0" borderId="37" xfId="0" applyNumberFormat="1" applyFont="1" applyBorder="1" applyAlignment="1" applyProtection="1">
      <alignment horizontal="center" vertical="center"/>
    </xf>
    <xf numFmtId="0" fontId="18" fillId="0" borderId="38" xfId="0" applyNumberFormat="1" applyFont="1" applyBorder="1" applyAlignment="1" applyProtection="1">
      <alignment horizontal="center" vertical="center"/>
    </xf>
    <xf numFmtId="0" fontId="18" fillId="0" borderId="39" xfId="0" applyNumberFormat="1" applyFont="1" applyBorder="1" applyAlignment="1" applyProtection="1">
      <alignment horizontal="center" vertical="center"/>
    </xf>
    <xf numFmtId="20" fontId="18" fillId="2" borderId="30" xfId="0" applyNumberFormat="1" applyFont="1" applyFill="1" applyBorder="1" applyAlignment="1" applyProtection="1">
      <alignment horizontal="right" vertical="center"/>
      <protection locked="0"/>
    </xf>
    <xf numFmtId="20" fontId="18" fillId="2" borderId="31" xfId="0" applyNumberFormat="1" applyFont="1" applyFill="1" applyBorder="1" applyAlignment="1" applyProtection="1">
      <alignment horizontal="right" vertical="center"/>
      <protection locked="0"/>
    </xf>
    <xf numFmtId="20" fontId="18" fillId="2" borderId="31" xfId="0" applyNumberFormat="1" applyFont="1" applyFill="1" applyBorder="1" applyAlignment="1" applyProtection="1">
      <alignment horizontal="left" vertical="center"/>
      <protection locked="0"/>
    </xf>
    <xf numFmtId="185" fontId="18" fillId="0" borderId="60" xfId="0" applyNumberFormat="1" applyFont="1" applyFill="1" applyBorder="1" applyAlignment="1" applyProtection="1">
      <alignment horizontal="right" vertical="center"/>
    </xf>
    <xf numFmtId="0" fontId="18" fillId="2" borderId="0" xfId="0" applyFont="1" applyFill="1" applyBorder="1" applyAlignment="1" applyProtection="1">
      <alignment vertical="center" wrapText="1"/>
      <protection locked="0"/>
    </xf>
    <xf numFmtId="0" fontId="18" fillId="2" borderId="22" xfId="0" applyFont="1" applyFill="1" applyBorder="1" applyAlignment="1" applyProtection="1">
      <alignment vertical="center" wrapText="1"/>
      <protection locked="0"/>
    </xf>
    <xf numFmtId="0" fontId="18" fillId="2" borderId="13" xfId="0" applyFont="1" applyFill="1" applyBorder="1" applyAlignment="1" applyProtection="1">
      <alignment vertical="center" wrapText="1"/>
      <protection locked="0"/>
    </xf>
    <xf numFmtId="0" fontId="18" fillId="2" borderId="24" xfId="0" applyFont="1" applyFill="1" applyBorder="1" applyAlignment="1" applyProtection="1">
      <alignment vertical="center" wrapText="1"/>
      <protection locked="0"/>
    </xf>
    <xf numFmtId="187" fontId="18" fillId="0" borderId="0" xfId="0" applyNumberFormat="1" applyFont="1" applyBorder="1" applyAlignment="1" applyProtection="1">
      <alignment horizontal="center" vertical="center" wrapText="1"/>
    </xf>
    <xf numFmtId="187" fontId="18" fillId="0" borderId="22" xfId="0" applyNumberFormat="1" applyFont="1" applyBorder="1" applyAlignment="1" applyProtection="1">
      <alignment horizontal="center" vertical="center" wrapText="1"/>
    </xf>
    <xf numFmtId="187" fontId="18" fillId="0" borderId="13" xfId="0" applyNumberFormat="1" applyFont="1" applyBorder="1" applyAlignment="1" applyProtection="1">
      <alignment horizontal="center" vertical="center" wrapText="1"/>
    </xf>
    <xf numFmtId="187" fontId="18" fillId="0" borderId="24" xfId="0" applyNumberFormat="1" applyFont="1" applyBorder="1" applyAlignment="1" applyProtection="1">
      <alignment horizontal="center" vertical="center" wrapText="1"/>
    </xf>
    <xf numFmtId="0" fontId="15" fillId="0" borderId="0" xfId="0" applyFont="1" applyAlignment="1" applyProtection="1">
      <alignment vertical="center"/>
    </xf>
    <xf numFmtId="0" fontId="15" fillId="0" borderId="13" xfId="0" applyFont="1" applyBorder="1" applyAlignment="1" applyProtection="1">
      <alignment horizontal="distributed" vertical="center" wrapText="1"/>
    </xf>
    <xf numFmtId="0" fontId="15" fillId="0" borderId="13" xfId="0" applyFont="1" applyBorder="1" applyAlignment="1" applyProtection="1">
      <alignment horizontal="distributed" vertical="center"/>
    </xf>
    <xf numFmtId="0" fontId="15" fillId="0" borderId="13" xfId="0" applyFont="1" applyBorder="1" applyAlignment="1" applyProtection="1">
      <alignment horizontal="center" vertical="center"/>
    </xf>
    <xf numFmtId="0" fontId="15" fillId="0" borderId="13" xfId="0" applyFont="1" applyBorder="1" applyAlignment="1" applyProtection="1">
      <alignment vertical="center" wrapText="1" shrinkToFit="1"/>
    </xf>
    <xf numFmtId="0" fontId="15" fillId="0" borderId="13" xfId="0" applyFont="1" applyBorder="1" applyAlignment="1" applyProtection="1">
      <alignment vertical="center"/>
    </xf>
    <xf numFmtId="0" fontId="15" fillId="0" borderId="13" xfId="0" applyFont="1" applyBorder="1" applyAlignment="1" applyProtection="1">
      <alignment horizontal="left" vertical="center" shrinkToFit="1"/>
    </xf>
    <xf numFmtId="186" fontId="15" fillId="2" borderId="0" xfId="0" applyNumberFormat="1" applyFont="1" applyFill="1" applyAlignment="1" applyProtection="1">
      <alignment horizontal="center" vertical="center"/>
      <protection locked="0"/>
    </xf>
    <xf numFmtId="186" fontId="15" fillId="0" borderId="0" xfId="0" applyNumberFormat="1" applyFont="1" applyFill="1" applyAlignment="1" applyProtection="1">
      <alignment horizontal="center" vertical="center"/>
    </xf>
    <xf numFmtId="195" fontId="15" fillId="2" borderId="13" xfId="0" applyNumberFormat="1" applyFont="1" applyFill="1" applyBorder="1" applyAlignment="1" applyProtection="1">
      <alignment horizontal="left" vertical="center"/>
      <protection locked="0"/>
    </xf>
    <xf numFmtId="0" fontId="15" fillId="2" borderId="0" xfId="0" applyFont="1" applyFill="1" applyAlignment="1" applyProtection="1">
      <alignment horizontal="center" vertical="center"/>
      <protection locked="0"/>
    </xf>
    <xf numFmtId="0" fontId="49" fillId="0" borderId="10" xfId="0" applyFont="1" applyBorder="1" applyAlignment="1" applyProtection="1">
      <alignment horizontal="center" vertical="center"/>
    </xf>
    <xf numFmtId="0" fontId="49" fillId="0" borderId="11" xfId="0" applyFont="1" applyBorder="1" applyAlignment="1" applyProtection="1">
      <alignment horizontal="center" vertical="center"/>
    </xf>
    <xf numFmtId="0" fontId="49" fillId="0" borderId="9" xfId="0" applyFont="1" applyBorder="1" applyAlignment="1" applyProtection="1">
      <alignment horizontal="center" vertical="center"/>
    </xf>
    <xf numFmtId="186" fontId="21" fillId="2" borderId="0" xfId="0" applyNumberFormat="1" applyFont="1" applyFill="1" applyAlignment="1" applyProtection="1">
      <alignment horizontal="center" vertical="center"/>
      <protection locked="0"/>
    </xf>
    <xf numFmtId="0" fontId="21" fillId="0" borderId="0" xfId="0" applyFont="1" applyAlignment="1" applyProtection="1">
      <alignment horizontal="center" vertical="center"/>
    </xf>
    <xf numFmtId="186" fontId="21" fillId="0" borderId="0" xfId="0" applyNumberFormat="1" applyFont="1" applyFill="1" applyAlignment="1" applyProtection="1">
      <alignment horizontal="center" vertical="center"/>
    </xf>
    <xf numFmtId="0" fontId="18" fillId="0" borderId="0" xfId="0" applyFont="1" applyAlignment="1">
      <alignment shrinkToFit="1"/>
    </xf>
    <xf numFmtId="0" fontId="18" fillId="0" borderId="28" xfId="0" applyFont="1" applyBorder="1" applyAlignment="1">
      <alignment horizontal="center" vertical="center"/>
    </xf>
    <xf numFmtId="188" fontId="18" fillId="0" borderId="10" xfId="0" applyNumberFormat="1" applyFont="1" applyBorder="1" applyAlignment="1" applyProtection="1">
      <alignment horizontal="center" vertical="center" shrinkToFit="1"/>
    </xf>
    <xf numFmtId="0" fontId="18" fillId="2" borderId="9" xfId="0" applyFont="1" applyFill="1" applyBorder="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50" xfId="0" applyFont="1" applyFill="1" applyBorder="1" applyAlignment="1" applyProtection="1">
      <alignment vertical="center" shrinkToFit="1"/>
      <protection locked="0"/>
    </xf>
    <xf numFmtId="0" fontId="18" fillId="2" borderId="54" xfId="0" applyFont="1" applyFill="1" applyBorder="1" applyAlignment="1" applyProtection="1">
      <alignment vertical="center" shrinkToFit="1"/>
      <protection locked="0"/>
    </xf>
    <xf numFmtId="0" fontId="18" fillId="2" borderId="55" xfId="0" applyFont="1" applyFill="1" applyBorder="1" applyAlignment="1" applyProtection="1">
      <alignment vertical="center" shrinkToFit="1"/>
      <protection locked="0"/>
    </xf>
    <xf numFmtId="0" fontId="18" fillId="2" borderId="56" xfId="0" applyFont="1" applyFill="1" applyBorder="1" applyAlignment="1" applyProtection="1">
      <alignment vertical="center" shrinkToFit="1"/>
      <protection locked="0"/>
    </xf>
    <xf numFmtId="0" fontId="18" fillId="2" borderId="57" xfId="0" applyFont="1" applyFill="1" applyBorder="1" applyAlignment="1" applyProtection="1">
      <alignment vertical="center"/>
      <protection locked="0"/>
    </xf>
    <xf numFmtId="0" fontId="18" fillId="2" borderId="55" xfId="0" applyFont="1" applyFill="1" applyBorder="1" applyAlignment="1" applyProtection="1">
      <alignment vertical="center"/>
      <protection locked="0"/>
    </xf>
    <xf numFmtId="0" fontId="18" fillId="2" borderId="56" xfId="0" applyFont="1" applyFill="1" applyBorder="1" applyAlignment="1" applyProtection="1">
      <alignment vertical="center"/>
      <protection locked="0"/>
    </xf>
    <xf numFmtId="0" fontId="18" fillId="2" borderId="58" xfId="0" applyFont="1" applyFill="1" applyBorder="1" applyAlignment="1" applyProtection="1">
      <alignment horizontal="center" vertical="center"/>
      <protection locked="0"/>
    </xf>
    <xf numFmtId="20" fontId="18" fillId="2" borderId="57" xfId="0" applyNumberFormat="1" applyFont="1" applyFill="1" applyBorder="1" applyAlignment="1" applyProtection="1">
      <alignment horizontal="center" vertical="center"/>
      <protection locked="0"/>
    </xf>
    <xf numFmtId="20" fontId="18" fillId="2" borderId="55" xfId="0" applyNumberFormat="1" applyFont="1" applyFill="1" applyBorder="1" applyAlignment="1" applyProtection="1">
      <alignment horizontal="center" vertical="center"/>
      <protection locked="0"/>
    </xf>
    <xf numFmtId="0" fontId="18" fillId="0" borderId="55" xfId="0" applyFont="1" applyBorder="1" applyAlignment="1" applyProtection="1">
      <alignment horizontal="center" vertical="center"/>
    </xf>
    <xf numFmtId="188" fontId="18" fillId="0" borderId="55" xfId="0" applyNumberFormat="1" applyFont="1" applyBorder="1" applyAlignment="1" applyProtection="1">
      <alignment horizontal="center" vertical="center" shrinkToFit="1"/>
    </xf>
    <xf numFmtId="0" fontId="18" fillId="2" borderId="57" xfId="0" applyFont="1" applyFill="1" applyBorder="1" applyAlignment="1" applyProtection="1">
      <alignment vertical="center" shrinkToFit="1"/>
      <protection locked="0"/>
    </xf>
    <xf numFmtId="0" fontId="18" fillId="2" borderId="59" xfId="0" applyFont="1" applyFill="1" applyBorder="1" applyAlignment="1" applyProtection="1">
      <alignment vertical="center" shrinkToFit="1"/>
      <protection locked="0"/>
    </xf>
    <xf numFmtId="0" fontId="18" fillId="2" borderId="52" xfId="0" applyFont="1" applyFill="1" applyBorder="1" applyAlignment="1" applyProtection="1">
      <alignment vertical="center" shrinkToFit="1"/>
      <protection locked="0"/>
    </xf>
    <xf numFmtId="0" fontId="18" fillId="2" borderId="11" xfId="0" applyFont="1" applyFill="1" applyBorder="1" applyAlignment="1" applyProtection="1">
      <alignment vertical="center" shrinkToFit="1"/>
      <protection locked="0"/>
    </xf>
    <xf numFmtId="0" fontId="18" fillId="2" borderId="9" xfId="0" applyFont="1" applyFill="1" applyBorder="1" applyAlignment="1" applyProtection="1">
      <alignment vertical="center"/>
      <protection locked="0"/>
    </xf>
    <xf numFmtId="0" fontId="18" fillId="2" borderId="10" xfId="0" applyFont="1" applyFill="1" applyBorder="1" applyAlignment="1" applyProtection="1">
      <alignment vertical="center"/>
      <protection locked="0"/>
    </xf>
    <xf numFmtId="0" fontId="18" fillId="2" borderId="11" xfId="0" applyFont="1" applyFill="1" applyBorder="1" applyAlignment="1" applyProtection="1">
      <alignment vertical="center"/>
      <protection locked="0"/>
    </xf>
    <xf numFmtId="0" fontId="18" fillId="2" borderId="28" xfId="0" applyFont="1" applyFill="1" applyBorder="1" applyAlignment="1" applyProtection="1">
      <alignment horizontal="center" vertical="center"/>
      <protection locked="0"/>
    </xf>
    <xf numFmtId="20" fontId="18" fillId="2" borderId="9" xfId="0" applyNumberFormat="1" applyFont="1" applyFill="1" applyBorder="1" applyAlignment="1" applyProtection="1">
      <alignment horizontal="center" vertical="center"/>
      <protection locked="0"/>
    </xf>
    <xf numFmtId="20" fontId="18" fillId="2" borderId="10" xfId="0" applyNumberFormat="1" applyFont="1" applyFill="1" applyBorder="1" applyAlignment="1" applyProtection="1">
      <alignment horizontal="center" vertical="center"/>
      <protection locked="0"/>
    </xf>
    <xf numFmtId="192" fontId="18" fillId="2" borderId="28" xfId="0" applyNumberFormat="1" applyFont="1" applyFill="1" applyBorder="1" applyAlignment="1" applyProtection="1">
      <alignment horizontal="center" vertical="center"/>
      <protection locked="0"/>
    </xf>
    <xf numFmtId="0" fontId="18" fillId="0" borderId="52" xfId="0" applyFont="1" applyBorder="1" applyAlignment="1" applyProtection="1">
      <alignment vertical="center" shrinkToFit="1"/>
    </xf>
    <xf numFmtId="0" fontId="18" fillId="0" borderId="10" xfId="0" applyFont="1" applyBorder="1" applyAlignment="1" applyProtection="1">
      <alignment vertical="center" shrinkToFit="1"/>
    </xf>
    <xf numFmtId="0" fontId="18" fillId="0" borderId="11" xfId="0" applyFont="1" applyBorder="1" applyAlignment="1" applyProtection="1">
      <alignment vertical="center" shrinkToFit="1"/>
    </xf>
    <xf numFmtId="191" fontId="18" fillId="2" borderId="28" xfId="0" applyNumberFormat="1" applyFont="1" applyFill="1" applyBorder="1" applyAlignment="1" applyProtection="1">
      <alignment horizontal="center" vertical="center"/>
      <protection locked="0"/>
    </xf>
    <xf numFmtId="20" fontId="18" fillId="2" borderId="78" xfId="0" applyNumberFormat="1" applyFont="1" applyFill="1" applyBorder="1" applyAlignment="1" applyProtection="1">
      <alignment horizontal="center" vertical="center"/>
      <protection locked="0"/>
    </xf>
    <xf numFmtId="188" fontId="18" fillId="0" borderId="78" xfId="0" applyNumberFormat="1" applyFont="1" applyBorder="1" applyAlignment="1" applyProtection="1">
      <alignment horizontal="center" vertical="center" shrinkToFit="1"/>
    </xf>
    <xf numFmtId="0" fontId="18" fillId="2" borderId="80" xfId="0" applyFont="1" applyFill="1" applyBorder="1" applyAlignment="1" applyProtection="1">
      <alignment vertical="center" shrinkToFit="1"/>
      <protection locked="0"/>
    </xf>
    <xf numFmtId="0" fontId="18" fillId="2" borderId="78" xfId="0" applyFont="1" applyFill="1" applyBorder="1" applyAlignment="1" applyProtection="1">
      <alignment vertical="center" shrinkToFit="1"/>
      <protection locked="0"/>
    </xf>
    <xf numFmtId="0" fontId="18" fillId="2" borderId="77" xfId="0" applyFont="1" applyFill="1" applyBorder="1" applyAlignment="1" applyProtection="1">
      <alignment vertical="center" shrinkToFit="1"/>
      <protection locked="0"/>
    </xf>
    <xf numFmtId="0" fontId="18" fillId="0" borderId="53" xfId="0" applyFont="1" applyBorder="1" applyAlignment="1" applyProtection="1">
      <alignment vertical="center" shrinkToFit="1"/>
    </xf>
    <xf numFmtId="0" fontId="18" fillId="0" borderId="2" xfId="0" applyFont="1" applyBorder="1" applyAlignment="1" applyProtection="1">
      <alignment vertical="center" shrinkToFit="1"/>
    </xf>
    <xf numFmtId="0" fontId="18" fillId="0" borderId="3" xfId="0" applyFont="1" applyBorder="1" applyAlignment="1" applyProtection="1">
      <alignment vertical="center" shrinkToFit="1"/>
    </xf>
    <xf numFmtId="0" fontId="18" fillId="0" borderId="49" xfId="0" applyFont="1" applyBorder="1" applyAlignment="1" applyProtection="1">
      <alignment vertical="center" shrinkToFit="1"/>
    </xf>
    <xf numFmtId="0" fontId="18" fillId="0" borderId="0" xfId="0" applyFont="1" applyBorder="1" applyAlignment="1" applyProtection="1">
      <alignment vertical="center" shrinkToFit="1"/>
    </xf>
    <xf numFmtId="0" fontId="18" fillId="0" borderId="5" xfId="0" applyFont="1" applyBorder="1" applyAlignment="1" applyProtection="1">
      <alignment vertical="center" shrinkToFit="1"/>
    </xf>
    <xf numFmtId="0" fontId="18" fillId="0" borderId="51" xfId="0" applyFont="1" applyBorder="1" applyAlignment="1" applyProtection="1">
      <alignment vertical="center" shrinkToFit="1"/>
    </xf>
    <xf numFmtId="0" fontId="18" fillId="0" borderId="7" xfId="0" applyFont="1" applyBorder="1" applyAlignment="1" applyProtection="1">
      <alignment vertical="center" shrinkToFit="1"/>
    </xf>
    <xf numFmtId="0" fontId="18" fillId="0" borderId="8" xfId="0" applyFont="1" applyBorder="1" applyAlignment="1" applyProtection="1">
      <alignment vertical="center" shrinkToFit="1"/>
    </xf>
    <xf numFmtId="0" fontId="18" fillId="0" borderId="6" xfId="0" applyFont="1" applyBorder="1" applyAlignment="1" applyProtection="1">
      <alignment vertical="center"/>
    </xf>
    <xf numFmtId="0" fontId="18" fillId="0" borderId="7" xfId="0" applyFont="1" applyBorder="1" applyAlignment="1" applyProtection="1">
      <alignment vertical="center"/>
    </xf>
    <xf numFmtId="0" fontId="18" fillId="0" borderId="8" xfId="0" applyFont="1" applyBorder="1" applyAlignment="1" applyProtection="1">
      <alignment vertical="center"/>
    </xf>
    <xf numFmtId="190" fontId="18" fillId="2" borderId="61" xfId="0" applyNumberFormat="1" applyFont="1" applyFill="1" applyBorder="1" applyAlignment="1" applyProtection="1">
      <alignment horizontal="center" vertical="center"/>
      <protection locked="0"/>
    </xf>
    <xf numFmtId="20" fontId="18" fillId="2" borderId="6" xfId="0" applyNumberFormat="1" applyFont="1" applyFill="1" applyBorder="1" applyAlignment="1" applyProtection="1">
      <alignment horizontal="center" vertical="center"/>
      <protection locked="0"/>
    </xf>
    <xf numFmtId="20" fontId="18" fillId="2" borderId="7" xfId="0" applyNumberFormat="1" applyFont="1" applyFill="1" applyBorder="1" applyAlignment="1" applyProtection="1">
      <alignment horizontal="center" vertical="center"/>
      <protection locked="0"/>
    </xf>
    <xf numFmtId="188" fontId="18" fillId="0" borderId="63" xfId="0" applyNumberFormat="1" applyFont="1" applyBorder="1" applyAlignment="1" applyProtection="1">
      <alignment horizontal="center" vertical="center" shrinkToFit="1"/>
    </xf>
    <xf numFmtId="0" fontId="18" fillId="2" borderId="62" xfId="0" applyFont="1" applyFill="1" applyBorder="1" applyAlignment="1" applyProtection="1">
      <alignment vertical="center" shrinkToFit="1"/>
      <protection locked="0"/>
    </xf>
    <xf numFmtId="0" fontId="18" fillId="2" borderId="63" xfId="0" applyFont="1" applyFill="1" applyBorder="1" applyAlignment="1" applyProtection="1">
      <alignment vertical="center" shrinkToFit="1"/>
      <protection locked="0"/>
    </xf>
    <xf numFmtId="0" fontId="18" fillId="2" borderId="66" xfId="0" applyFont="1" applyFill="1" applyBorder="1" applyAlignment="1" applyProtection="1">
      <alignment vertical="center" shrinkToFit="1"/>
      <protection locked="0"/>
    </xf>
    <xf numFmtId="0" fontId="18" fillId="0" borderId="73" xfId="0" applyFont="1" applyBorder="1" applyAlignment="1" applyProtection="1">
      <alignment vertical="center"/>
    </xf>
    <xf numFmtId="0" fontId="18" fillId="0" borderId="27" xfId="0" applyFont="1" applyBorder="1" applyAlignment="1" applyProtection="1">
      <alignment vertical="center"/>
    </xf>
    <xf numFmtId="0" fontId="18" fillId="0" borderId="74" xfId="0" applyFont="1" applyBorder="1" applyAlignment="1" applyProtection="1">
      <alignment vertical="center"/>
    </xf>
    <xf numFmtId="190" fontId="18" fillId="2" borderId="75" xfId="0" applyNumberFormat="1" applyFont="1" applyFill="1" applyBorder="1" applyAlignment="1" applyProtection="1">
      <alignment horizontal="center" vertical="center"/>
      <protection locked="0"/>
    </xf>
    <xf numFmtId="20" fontId="18" fillId="2" borderId="73" xfId="0" applyNumberFormat="1" applyFont="1" applyFill="1" applyBorder="1" applyAlignment="1" applyProtection="1">
      <alignment horizontal="center" vertical="center"/>
      <protection locked="0"/>
    </xf>
    <xf numFmtId="20" fontId="18" fillId="2" borderId="27" xfId="0" applyNumberFormat="1" applyFont="1" applyFill="1" applyBorder="1" applyAlignment="1" applyProtection="1">
      <alignment horizontal="center" vertical="center"/>
      <protection locked="0"/>
    </xf>
    <xf numFmtId="188" fontId="18" fillId="0" borderId="27" xfId="0" applyNumberFormat="1" applyFont="1" applyBorder="1" applyAlignment="1" applyProtection="1">
      <alignment horizontal="center" vertical="center" shrinkToFit="1"/>
    </xf>
    <xf numFmtId="0" fontId="18" fillId="2" borderId="73" xfId="0" applyFont="1" applyFill="1" applyBorder="1" applyAlignment="1" applyProtection="1">
      <alignment vertical="center" shrinkToFit="1"/>
      <protection locked="0"/>
    </xf>
    <xf numFmtId="0" fontId="18" fillId="2" borderId="27" xfId="0" applyFont="1" applyFill="1" applyBorder="1" applyAlignment="1" applyProtection="1">
      <alignment vertical="center" shrinkToFit="1"/>
      <protection locked="0"/>
    </xf>
    <xf numFmtId="0" fontId="18" fillId="2" borderId="76" xfId="0" applyFont="1" applyFill="1" applyBorder="1" applyAlignment="1" applyProtection="1">
      <alignment vertical="center" shrinkToFit="1"/>
      <protection locked="0"/>
    </xf>
    <xf numFmtId="0" fontId="18" fillId="0" borderId="62" xfId="0" applyFont="1" applyBorder="1" applyAlignment="1" applyProtection="1">
      <alignment vertical="center"/>
    </xf>
    <xf numFmtId="0" fontId="18" fillId="0" borderId="63" xfId="0" applyFont="1" applyBorder="1" applyAlignment="1" applyProtection="1">
      <alignment vertical="center"/>
    </xf>
    <xf numFmtId="0" fontId="18" fillId="0" borderId="64" xfId="0" applyFont="1" applyBorder="1" applyAlignment="1" applyProtection="1">
      <alignment vertical="center"/>
    </xf>
    <xf numFmtId="190" fontId="18" fillId="2" borderId="65" xfId="0" applyNumberFormat="1" applyFont="1" applyFill="1" applyBorder="1" applyAlignment="1" applyProtection="1">
      <alignment horizontal="center" vertical="center"/>
      <protection locked="0"/>
    </xf>
    <xf numFmtId="20" fontId="18" fillId="2" borderId="62" xfId="0" applyNumberFormat="1" applyFont="1" applyFill="1" applyBorder="1" applyAlignment="1" applyProtection="1">
      <alignment horizontal="center" vertical="center"/>
      <protection locked="0"/>
    </xf>
    <xf numFmtId="20" fontId="18" fillId="2" borderId="63" xfId="0" applyNumberFormat="1" applyFont="1" applyFill="1" applyBorder="1" applyAlignment="1" applyProtection="1">
      <alignment horizontal="center" vertical="center"/>
      <protection locked="0"/>
    </xf>
    <xf numFmtId="0" fontId="18" fillId="0" borderId="63" xfId="0" applyFont="1" applyBorder="1" applyAlignment="1" applyProtection="1">
      <alignment horizontal="center" vertical="center"/>
    </xf>
    <xf numFmtId="0" fontId="18" fillId="0" borderId="53" xfId="0" applyFont="1" applyBorder="1" applyAlignment="1" applyProtection="1">
      <alignment vertical="center" wrapText="1" shrinkToFit="1"/>
    </xf>
    <xf numFmtId="0" fontId="18" fillId="0" borderId="2" xfId="0" applyFont="1" applyBorder="1" applyAlignment="1" applyProtection="1">
      <alignment vertical="center" wrapText="1" shrinkToFit="1"/>
    </xf>
    <xf numFmtId="0" fontId="18" fillId="0" borderId="3" xfId="0" applyFont="1" applyBorder="1" applyAlignment="1" applyProtection="1">
      <alignment vertical="center" wrapText="1" shrinkToFit="1"/>
    </xf>
    <xf numFmtId="0" fontId="18" fillId="0" borderId="51" xfId="0" applyFont="1" applyBorder="1" applyAlignment="1" applyProtection="1">
      <alignment vertical="center" wrapText="1" shrinkToFit="1"/>
    </xf>
    <xf numFmtId="0" fontId="18" fillId="0" borderId="7" xfId="0" applyFont="1" applyBorder="1" applyAlignment="1" applyProtection="1">
      <alignment vertical="center" wrapText="1" shrinkToFit="1"/>
    </xf>
    <xf numFmtId="0" fontId="18" fillId="0" borderId="8" xfId="0" applyFont="1" applyBorder="1" applyAlignment="1" applyProtection="1">
      <alignment vertical="center" wrapText="1" shrinkToFit="1"/>
    </xf>
    <xf numFmtId="0" fontId="18" fillId="2" borderId="68" xfId="0" applyFont="1" applyFill="1" applyBorder="1" applyAlignment="1" applyProtection="1">
      <alignment vertical="center" shrinkToFit="1"/>
      <protection locked="0"/>
    </xf>
    <xf numFmtId="0" fontId="18" fillId="2" borderId="69" xfId="0" applyFont="1" applyFill="1" applyBorder="1" applyAlignment="1" applyProtection="1">
      <alignment vertical="center" shrinkToFit="1"/>
      <protection locked="0"/>
    </xf>
    <xf numFmtId="0" fontId="18" fillId="2" borderId="72" xfId="0" applyFont="1" applyFill="1" applyBorder="1" applyAlignment="1" applyProtection="1">
      <alignment vertical="center" shrinkToFit="1"/>
      <protection locked="0"/>
    </xf>
    <xf numFmtId="0" fontId="35" fillId="0" borderId="52" xfId="0" applyFont="1" applyBorder="1" applyAlignment="1" applyProtection="1">
      <alignment vertical="center" shrinkToFit="1"/>
    </xf>
    <xf numFmtId="0" fontId="35" fillId="0" borderId="10" xfId="0" applyFont="1" applyBorder="1" applyAlignment="1" applyProtection="1">
      <alignment vertical="center" shrinkToFit="1"/>
    </xf>
    <xf numFmtId="0" fontId="35" fillId="0" borderId="11" xfId="0" applyFont="1" applyBorder="1" applyAlignment="1" applyProtection="1">
      <alignment vertical="center" shrinkToFit="1"/>
    </xf>
    <xf numFmtId="0" fontId="18" fillId="0" borderId="9" xfId="0" applyFont="1" applyBorder="1" applyAlignment="1" applyProtection="1">
      <alignment vertical="center"/>
    </xf>
    <xf numFmtId="0" fontId="18" fillId="0" borderId="10" xfId="0" applyFont="1" applyBorder="1" applyAlignment="1" applyProtection="1">
      <alignment vertical="center"/>
    </xf>
    <xf numFmtId="0" fontId="18" fillId="0" borderId="11" xfId="0" applyFont="1" applyBorder="1" applyAlignment="1" applyProtection="1">
      <alignment vertical="center"/>
    </xf>
    <xf numFmtId="190" fontId="18" fillId="2" borderId="28" xfId="0" applyNumberFormat="1" applyFont="1" applyFill="1" applyBorder="1" applyAlignment="1" applyProtection="1">
      <alignment horizontal="center" vertical="center"/>
      <protection locked="0"/>
    </xf>
    <xf numFmtId="0" fontId="18" fillId="0" borderId="46" xfId="0" applyFont="1" applyBorder="1" applyAlignment="1" applyProtection="1">
      <alignment vertical="center" wrapText="1" shrinkToFit="1"/>
    </xf>
    <xf numFmtId="0" fontId="18" fillId="0" borderId="47" xfId="0" applyFont="1" applyBorder="1" applyAlignment="1" applyProtection="1">
      <alignment vertical="center" shrinkToFit="1"/>
    </xf>
    <xf numFmtId="0" fontId="18" fillId="0" borderId="48" xfId="0" applyFont="1" applyBorder="1" applyAlignment="1" applyProtection="1">
      <alignment vertical="center" shrinkToFit="1"/>
    </xf>
    <xf numFmtId="188" fontId="18" fillId="0" borderId="69" xfId="0" applyNumberFormat="1" applyFont="1" applyBorder="1" applyAlignment="1" applyProtection="1">
      <alignment horizontal="center" vertical="center" shrinkToFit="1"/>
    </xf>
    <xf numFmtId="0" fontId="18" fillId="0" borderId="12" xfId="0" applyFont="1" applyBorder="1" applyAlignment="1" applyProtection="1">
      <alignment vertical="center"/>
    </xf>
    <xf numFmtId="0" fontId="18" fillId="0" borderId="14" xfId="0" applyFont="1" applyBorder="1" applyAlignment="1" applyProtection="1">
      <alignment vertical="center"/>
    </xf>
    <xf numFmtId="190" fontId="18" fillId="2" borderId="67" xfId="0" applyNumberFormat="1" applyFont="1" applyFill="1" applyBorder="1" applyAlignment="1" applyProtection="1">
      <alignment horizontal="center" vertical="center"/>
      <protection locked="0"/>
    </xf>
    <xf numFmtId="20" fontId="18" fillId="2" borderId="12" xfId="0" applyNumberFormat="1" applyFont="1" applyFill="1" applyBorder="1" applyAlignment="1" applyProtection="1">
      <alignment horizontal="center" vertical="center"/>
      <protection locked="0"/>
    </xf>
    <xf numFmtId="20" fontId="18" fillId="2" borderId="13" xfId="0" applyNumberFormat="1" applyFont="1" applyFill="1" applyBorder="1" applyAlignment="1" applyProtection="1">
      <alignment horizontal="center" vertical="center"/>
      <protection locked="0"/>
    </xf>
    <xf numFmtId="0" fontId="15" fillId="0" borderId="60" xfId="0" applyFont="1" applyBorder="1" applyAlignment="1" applyProtection="1">
      <alignment horizontal="center" vertical="center"/>
    </xf>
    <xf numFmtId="0" fontId="15" fillId="2" borderId="60" xfId="0"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8" fillId="0" borderId="68" xfId="0" applyFont="1" applyBorder="1" applyAlignment="1" applyProtection="1">
      <alignment vertical="center"/>
    </xf>
    <xf numFmtId="0" fontId="18" fillId="0" borderId="69" xfId="0" applyFont="1" applyBorder="1" applyAlignment="1" applyProtection="1">
      <alignment vertical="center"/>
    </xf>
    <xf numFmtId="0" fontId="18" fillId="0" borderId="70" xfId="0" applyFont="1" applyBorder="1" applyAlignment="1" applyProtection="1">
      <alignment vertical="center"/>
    </xf>
    <xf numFmtId="190" fontId="18" fillId="2" borderId="71" xfId="0" applyNumberFormat="1" applyFont="1" applyFill="1" applyBorder="1" applyAlignment="1" applyProtection="1">
      <alignment horizontal="center" vertical="center"/>
      <protection locked="0"/>
    </xf>
    <xf numFmtId="20" fontId="18" fillId="2" borderId="68" xfId="0" applyNumberFormat="1" applyFont="1" applyFill="1" applyBorder="1" applyAlignment="1" applyProtection="1">
      <alignment horizontal="center" vertical="center"/>
      <protection locked="0"/>
    </xf>
    <xf numFmtId="20" fontId="18" fillId="2" borderId="69" xfId="0" applyNumberFormat="1" applyFont="1" applyFill="1" applyBorder="1" applyAlignment="1" applyProtection="1">
      <alignment horizontal="center" vertical="center"/>
      <protection locked="0"/>
    </xf>
    <xf numFmtId="0" fontId="15" fillId="2" borderId="60" xfId="0" applyFont="1" applyFill="1" applyBorder="1" applyAlignment="1" applyProtection="1">
      <alignment vertical="center" shrinkToFit="1"/>
      <protection locked="0"/>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69" xfId="0" applyFont="1" applyBorder="1" applyAlignment="1" applyProtection="1">
      <alignment horizontal="center" vertical="center"/>
    </xf>
    <xf numFmtId="0" fontId="44" fillId="3" borderId="36" xfId="0" applyFont="1" applyFill="1" applyBorder="1" applyAlignment="1">
      <alignment horizontal="center" vertical="center" wrapText="1"/>
    </xf>
    <xf numFmtId="0" fontId="44" fillId="0" borderId="104"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105" xfId="0" applyFont="1" applyBorder="1" applyAlignment="1">
      <alignment horizontal="center" vertical="center" wrapText="1"/>
    </xf>
    <xf numFmtId="0" fontId="44" fillId="0" borderId="81" xfId="0" applyFont="1" applyBorder="1" applyAlignment="1">
      <alignment horizontal="center" vertical="center" wrapText="1"/>
    </xf>
  </cellXfs>
  <cellStyles count="44">
    <cellStyle name="パーセント 2" xfId="1"/>
    <cellStyle name="ハイパーリンク 2" xfId="2"/>
    <cellStyle name="桁区切り" xfId="43" builtinId="6"/>
    <cellStyle name="桁区切り 2" xfId="3"/>
    <cellStyle name="桁区切り 2 2" xfId="4"/>
    <cellStyle name="桁区切り 2 3" xfId="5"/>
    <cellStyle name="桁区切り 2 4" xfId="6"/>
    <cellStyle name="桁区切り 3" xfId="7"/>
    <cellStyle name="桁区切り 4" xfId="8"/>
    <cellStyle name="桁区切り 5" xfId="9"/>
    <cellStyle name="桁区切り 5 2" xfId="10"/>
    <cellStyle name="桁区切り 5 3" xfId="11"/>
    <cellStyle name="桁区切り 6" xfId="12"/>
    <cellStyle name="桁区切り 7" xfId="13"/>
    <cellStyle name="通貨 2" xfId="14"/>
    <cellStyle name="標準" xfId="0" builtinId="0"/>
    <cellStyle name="標準 10" xfId="15"/>
    <cellStyle name="標準 11" xfId="16"/>
    <cellStyle name="標準 13" xfId="42"/>
    <cellStyle name="標準 2" xfId="17"/>
    <cellStyle name="標準 2 2" xfId="18"/>
    <cellStyle name="標準 2 3" xfId="19"/>
    <cellStyle name="標準 2 4" xfId="20"/>
    <cellStyle name="標準 3" xfId="21"/>
    <cellStyle name="標準 3 2" xfId="22"/>
    <cellStyle name="標準 3 3" xfId="23"/>
    <cellStyle name="標準 4" xfId="24"/>
    <cellStyle name="標準 5" xfId="25"/>
    <cellStyle name="標準 6" xfId="26"/>
    <cellStyle name="標準 6 2" xfId="27"/>
    <cellStyle name="標準 6 3" xfId="28"/>
    <cellStyle name="標準 7" xfId="29"/>
    <cellStyle name="標準 7 2" xfId="30"/>
    <cellStyle name="標準 7 2 2" xfId="31"/>
    <cellStyle name="標準 7 2 3" xfId="32"/>
    <cellStyle name="標準 7 3" xfId="33"/>
    <cellStyle name="標準 7 4" xfId="34"/>
    <cellStyle name="標準 7 5" xfId="35"/>
    <cellStyle name="標準 8" xfId="36"/>
    <cellStyle name="標準 9" xfId="37"/>
    <cellStyle name="標準 9 2" xfId="38"/>
    <cellStyle name="標準 9 3" xfId="39"/>
    <cellStyle name="標準 9 4" xfId="40"/>
    <cellStyle name="未定義" xfId="41"/>
  </cellStyles>
  <dxfs count="27">
    <dxf>
      <numFmt numFmtId="196" formatCode="&quot;元&quot;"/>
    </dxf>
    <dxf>
      <numFmt numFmtId="196" formatCode="&quot;元&quot;"/>
    </dxf>
    <dxf>
      <numFmt numFmtId="197" formatCode="[$-411]ggge&quot;年&quot;\♯m&quot;月&quot;\♯d&quot;日&quot;\(aaa\)"/>
    </dxf>
    <dxf>
      <numFmt numFmtId="196" formatCode="&quot;元&quot;"/>
    </dxf>
    <dxf>
      <numFmt numFmtId="196" formatCode="&quot;元&quot;"/>
    </dxf>
    <dxf>
      <numFmt numFmtId="197" formatCode="[$-411]ggge&quot;年&quot;\♯m&quot;月&quot;\♯d&quot;日&quot;\(aaa\)"/>
    </dxf>
    <dxf>
      <numFmt numFmtId="197" formatCode="[$-411]ggge&quot;年&quot;\♯m&quot;月&quot;\♯d&quot;日&quot;\(aaa\)"/>
    </dxf>
    <dxf>
      <numFmt numFmtId="196" formatCode="&quot;元&quot;"/>
    </dxf>
    <dxf>
      <numFmt numFmtId="196" formatCode="&quot;元&quot;"/>
    </dxf>
    <dxf>
      <numFmt numFmtId="197" formatCode="[$-411]ggge&quot;年&quot;\♯m&quot;月&quot;\♯d&quot;日&quot;\(aaa\)"/>
    </dxf>
    <dxf>
      <numFmt numFmtId="197" formatCode="[$-411]ggge&quot;年&quot;\♯m&quot;月&quot;\♯d&quot;日&quot;\(aaa\)"/>
    </dxf>
    <dxf>
      <numFmt numFmtId="196" formatCode="&quot;元&quot;"/>
    </dxf>
    <dxf>
      <numFmt numFmtId="196" formatCode="&quot;元&quot;"/>
    </dxf>
    <dxf>
      <fill>
        <patternFill>
          <bgColor rgb="FFFFFF99"/>
        </patternFill>
      </fill>
    </dxf>
    <dxf>
      <fill>
        <patternFill>
          <bgColor rgb="FFFFFF99"/>
        </patternFill>
      </fill>
    </dxf>
    <dxf>
      <font>
        <color rgb="FF3366FF"/>
      </font>
      <fill>
        <patternFill>
          <bgColor rgb="FF3366FF"/>
        </patternFill>
      </fill>
    </dxf>
    <dxf>
      <font>
        <color rgb="FFFF5050"/>
      </font>
      <fill>
        <patternFill>
          <bgColor rgb="FFFF5050"/>
        </patternFill>
      </fill>
    </dxf>
    <dxf>
      <font>
        <color rgb="FF0070C0"/>
      </font>
    </dxf>
    <dxf>
      <font>
        <color rgb="FFFF0000"/>
      </font>
    </dxf>
    <dxf>
      <numFmt numFmtId="197" formatCode="[$-411]ggge&quot;年&quot;\♯m&quot;月&quot;\♯d&quot;日&quot;\(aaa\)"/>
    </dxf>
    <dxf>
      <numFmt numFmtId="196" formatCode="&quot;元&quot;"/>
    </dxf>
    <dxf>
      <numFmt numFmtId="196" formatCode="&quot;元&quot;"/>
    </dxf>
    <dxf>
      <numFmt numFmtId="197" formatCode="[$-411]ggge&quot;年&quot;\♯m&quot;月&quot;\♯d&quot;日&quot;\(aaa\)"/>
    </dxf>
    <dxf>
      <numFmt numFmtId="197" formatCode="[$-411]ggge&quot;年&quot;\♯m&quot;月&quot;\♯d&quot;日&quot;\(aaa\)"/>
    </dxf>
    <dxf>
      <numFmt numFmtId="196" formatCode="&quot;元&quot;"/>
    </dxf>
    <dxf>
      <numFmt numFmtId="197" formatCode="[$-411]ggge&quot;年&quot;\♯m&quot;月&quot;\♯d&quot;日&quot;\(aaa\)"/>
    </dxf>
    <dxf>
      <numFmt numFmtId="197" formatCode="[$-411]ggge&quot;年&quot;\♯m&quot;月&quot;\♯d&quot;日&quot;\(aaa\)"/>
    </dxf>
  </dxfs>
  <tableStyles count="0" defaultTableStyle="TableStyleMedium2" defaultPivotStyle="PivotStyleLight16"/>
  <colors>
    <mruColors>
      <color rgb="FFFFFFCC"/>
      <color rgb="FFFFFF99"/>
      <color rgb="FF0000FF"/>
      <color rgb="FF3366FF"/>
      <color rgb="FFFF505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2</xdr:row>
      <xdr:rowOff>190500</xdr:rowOff>
    </xdr:to>
    <xdr:sp macro="" textlink="">
      <xdr:nvSpPr>
        <xdr:cNvPr id="7" name="テキスト ボックス 6"/>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49</xdr:col>
      <xdr:colOff>104775</xdr:colOff>
      <xdr:row>1</xdr:row>
      <xdr:rowOff>171450</xdr:rowOff>
    </xdr:from>
    <xdr:to>
      <xdr:col>57</xdr:col>
      <xdr:colOff>142184</xdr:colOff>
      <xdr:row>45</xdr:row>
      <xdr:rowOff>46580</xdr:rowOff>
    </xdr:to>
    <xdr:pic>
      <xdr:nvPicPr>
        <xdr:cNvPr id="2" name="図 1"/>
        <xdr:cNvPicPr>
          <a:picLocks noChangeAspect="1"/>
        </xdr:cNvPicPr>
      </xdr:nvPicPr>
      <xdr:blipFill>
        <a:blip xmlns:r="http://schemas.openxmlformats.org/officeDocument/2006/relationships" r:embed="rId1"/>
        <a:stretch>
          <a:fillRect/>
        </a:stretch>
      </xdr:blipFill>
      <xdr:spPr>
        <a:xfrm>
          <a:off x="6734175" y="361950"/>
          <a:ext cx="5523809" cy="8361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0</xdr:row>
      <xdr:rowOff>0</xdr:rowOff>
    </xdr:from>
    <xdr:to>
      <xdr:col>17</xdr:col>
      <xdr:colOff>20549</xdr:colOff>
      <xdr:row>3</xdr:row>
      <xdr:rowOff>123825</xdr:rowOff>
    </xdr:to>
    <xdr:sp macro="" textlink="">
      <xdr:nvSpPr>
        <xdr:cNvPr id="2" name="テキスト ボックス 1"/>
        <xdr:cNvSpPr txBox="1"/>
      </xdr:nvSpPr>
      <xdr:spPr>
        <a:xfrm>
          <a:off x="209549"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41</xdr:col>
          <xdr:colOff>85725</xdr:colOff>
          <xdr:row>7</xdr:row>
          <xdr:rowOff>123825</xdr:rowOff>
        </xdr:from>
        <xdr:to>
          <xdr:col>58</xdr:col>
          <xdr:colOff>104775</xdr:colOff>
          <xdr:row>8</xdr:row>
          <xdr:rowOff>133350</xdr:rowOff>
        </xdr:to>
        <xdr:pic>
          <xdr:nvPicPr>
            <xdr:cNvPr id="5" name="図 4"/>
            <xdr:cNvPicPr>
              <a:picLocks noChangeAspect="1" noChangeArrowheads="1"/>
              <a:extLst>
                <a:ext uri="{84589F7E-364E-4C9E-8A38-B11213B215E9}">
                  <a14:cameraTool cellRange="$BX$4:$BY$4" spid="_x0000_s35959"/>
                </a:ext>
              </a:extLst>
            </xdr:cNvPicPr>
          </xdr:nvPicPr>
          <xdr:blipFill>
            <a:blip xmlns:r="http://schemas.openxmlformats.org/officeDocument/2006/relationships" r:embed="rId1"/>
            <a:srcRect/>
            <a:stretch>
              <a:fillRect/>
            </a:stretch>
          </xdr:blipFill>
          <xdr:spPr bwMode="auto">
            <a:xfrm>
              <a:off x="5114925" y="1133475"/>
              <a:ext cx="2124075" cy="161925"/>
            </a:xfrm>
            <a:prstGeom prst="rect">
              <a:avLst/>
            </a:prstGeom>
            <a:noFill/>
            <a:extLst>
              <a:ext uri="{909E8E84-426E-40DD-AFC4-6F175D3DCCD1}">
                <a14:hiddenFill>
                  <a:solidFill>
                    <a:srgbClr val="FFFFFF"/>
                  </a:solidFill>
                </a14:hiddenFill>
              </a:ext>
            </a:extLst>
          </xdr:spPr>
        </xdr:pic>
        <xdr:clientData fPrintsWithSheet="0"/>
      </xdr:twoCellAnchor>
    </mc:Choice>
    <mc:Fallback/>
  </mc:AlternateContent>
  <xdr:twoCellAnchor editAs="oneCell">
    <xdr:from>
      <xdr:col>60</xdr:col>
      <xdr:colOff>19050</xdr:colOff>
      <xdr:row>1</xdr:row>
      <xdr:rowOff>133350</xdr:rowOff>
    </xdr:from>
    <xdr:to>
      <xdr:col>70</xdr:col>
      <xdr:colOff>148936</xdr:colOff>
      <xdr:row>74</xdr:row>
      <xdr:rowOff>34207</xdr:rowOff>
    </xdr:to>
    <xdr:pic>
      <xdr:nvPicPr>
        <xdr:cNvPr id="7" name="図 6"/>
        <xdr:cNvPicPr>
          <a:picLocks noChangeAspect="1"/>
        </xdr:cNvPicPr>
      </xdr:nvPicPr>
      <xdr:blipFill>
        <a:blip xmlns:r="http://schemas.openxmlformats.org/officeDocument/2006/relationships" r:embed="rId2"/>
        <a:stretch>
          <a:fillRect/>
        </a:stretch>
      </xdr:blipFill>
      <xdr:spPr>
        <a:xfrm>
          <a:off x="7962900" y="285750"/>
          <a:ext cx="6987886" cy="111594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1323975</xdr:colOff>
      <xdr:row>15</xdr:row>
      <xdr:rowOff>542925</xdr:rowOff>
    </xdr:from>
    <xdr:to>
      <xdr:col>2</xdr:col>
      <xdr:colOff>3762375</xdr:colOff>
      <xdr:row>15</xdr:row>
      <xdr:rowOff>876300</xdr:rowOff>
    </xdr:to>
    <xdr:sp macro="" textlink="">
      <xdr:nvSpPr>
        <xdr:cNvPr id="4" name="テキスト ボックス 3"/>
        <xdr:cNvSpPr txBox="1"/>
      </xdr:nvSpPr>
      <xdr:spPr>
        <a:xfrm>
          <a:off x="1323975" y="8763000"/>
          <a:ext cx="4152900" cy="3333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BIZ UDゴシック" panose="020B0400000000000000" pitchFamily="49" charset="-128"/>
              <a:ea typeface="BIZ UDゴシック" panose="020B0400000000000000" pitchFamily="49" charset="-128"/>
            </a:rPr>
            <a:t>タコグラフチャート紙・タスクメーター用紙貼付欄②</a:t>
          </a:r>
        </a:p>
      </xdr:txBody>
    </xdr:sp>
    <xdr:clientData fPrintsWithSheet="0"/>
  </xdr:twoCellAnchor>
  <xdr:twoCellAnchor>
    <xdr:from>
      <xdr:col>1</xdr:col>
      <xdr:colOff>19050</xdr:colOff>
      <xdr:row>11</xdr:row>
      <xdr:rowOff>600075</xdr:rowOff>
    </xdr:from>
    <xdr:to>
      <xdr:col>2</xdr:col>
      <xdr:colOff>3790950</xdr:colOff>
      <xdr:row>11</xdr:row>
      <xdr:rowOff>933450</xdr:rowOff>
    </xdr:to>
    <xdr:sp macro="" textlink="">
      <xdr:nvSpPr>
        <xdr:cNvPr id="5" name="テキスト ボックス 4"/>
        <xdr:cNvSpPr txBox="1"/>
      </xdr:nvSpPr>
      <xdr:spPr>
        <a:xfrm>
          <a:off x="1352550" y="3905250"/>
          <a:ext cx="4152900" cy="3333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BIZ UDゴシック" panose="020B0400000000000000" pitchFamily="49" charset="-128"/>
              <a:ea typeface="BIZ UDゴシック" panose="020B0400000000000000" pitchFamily="49" charset="-128"/>
            </a:rPr>
            <a:t>タコグラフチャート紙・タスクメーター用紙貼付欄①</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28575</xdr:colOff>
      <xdr:row>3</xdr:row>
      <xdr:rowOff>28575</xdr:rowOff>
    </xdr:from>
    <xdr:to>
      <xdr:col>15</xdr:col>
      <xdr:colOff>39600</xdr:colOff>
      <xdr:row>7</xdr:row>
      <xdr:rowOff>76200</xdr:rowOff>
    </xdr:to>
    <xdr:sp macro="" textlink="">
      <xdr:nvSpPr>
        <xdr:cNvPr id="6" name="テキスト ボックス 5"/>
        <xdr:cNvSpPr txBox="1"/>
      </xdr:nvSpPr>
      <xdr:spPr>
        <a:xfrm>
          <a:off x="28575" y="485775"/>
          <a:ext cx="1868400" cy="6572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57</xdr:col>
      <xdr:colOff>19050</xdr:colOff>
      <xdr:row>6</xdr:row>
      <xdr:rowOff>66675</xdr:rowOff>
    </xdr:from>
    <xdr:to>
      <xdr:col>63</xdr:col>
      <xdr:colOff>589792</xdr:colOff>
      <xdr:row>55</xdr:row>
      <xdr:rowOff>56039</xdr:rowOff>
    </xdr:to>
    <xdr:pic>
      <xdr:nvPicPr>
        <xdr:cNvPr id="2" name="図 1"/>
        <xdr:cNvPicPr>
          <a:picLocks noChangeAspect="1"/>
        </xdr:cNvPicPr>
      </xdr:nvPicPr>
      <xdr:blipFill>
        <a:blip xmlns:r="http://schemas.openxmlformats.org/officeDocument/2006/relationships" r:embed="rId1"/>
        <a:stretch>
          <a:fillRect/>
        </a:stretch>
      </xdr:blipFill>
      <xdr:spPr>
        <a:xfrm>
          <a:off x="7781925" y="1133475"/>
          <a:ext cx="6066667" cy="88857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3</xdr:row>
      <xdr:rowOff>47625</xdr:rowOff>
    </xdr:to>
    <xdr:sp macro="" textlink="">
      <xdr:nvSpPr>
        <xdr:cNvPr id="7" name="テキスト ボックス 6"/>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52</xdr:col>
      <xdr:colOff>200025</xdr:colOff>
      <xdr:row>2</xdr:row>
      <xdr:rowOff>9525</xdr:rowOff>
    </xdr:from>
    <xdr:to>
      <xdr:col>61</xdr:col>
      <xdr:colOff>294492</xdr:colOff>
      <xdr:row>56</xdr:row>
      <xdr:rowOff>160920</xdr:rowOff>
    </xdr:to>
    <xdr:pic>
      <xdr:nvPicPr>
        <xdr:cNvPr id="3" name="図 2"/>
        <xdr:cNvPicPr>
          <a:picLocks noChangeAspect="1"/>
        </xdr:cNvPicPr>
      </xdr:nvPicPr>
      <xdr:blipFill>
        <a:blip xmlns:r="http://schemas.openxmlformats.org/officeDocument/2006/relationships" r:embed="rId1"/>
        <a:stretch>
          <a:fillRect/>
        </a:stretch>
      </xdr:blipFill>
      <xdr:spPr>
        <a:xfrm>
          <a:off x="7200900" y="371475"/>
          <a:ext cx="6266667" cy="80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3</xdr:row>
      <xdr:rowOff>28575</xdr:rowOff>
    </xdr:to>
    <xdr:sp macro="" textlink="">
      <xdr:nvSpPr>
        <xdr:cNvPr id="10" name="テキスト ボックス 9"/>
        <xdr:cNvSpPr txBox="1"/>
      </xdr:nvSpPr>
      <xdr:spPr>
        <a:xfrm>
          <a:off x="0" y="0"/>
          <a:ext cx="18669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52</xdr:col>
      <xdr:colOff>66675</xdr:colOff>
      <xdr:row>1</xdr:row>
      <xdr:rowOff>180975</xdr:rowOff>
    </xdr:from>
    <xdr:to>
      <xdr:col>60</xdr:col>
      <xdr:colOff>523132</xdr:colOff>
      <xdr:row>55</xdr:row>
      <xdr:rowOff>75069</xdr:rowOff>
    </xdr:to>
    <xdr:pic>
      <xdr:nvPicPr>
        <xdr:cNvPr id="4" name="図 3"/>
        <xdr:cNvPicPr>
          <a:picLocks noChangeAspect="1"/>
        </xdr:cNvPicPr>
      </xdr:nvPicPr>
      <xdr:blipFill>
        <a:blip xmlns:r="http://schemas.openxmlformats.org/officeDocument/2006/relationships" r:embed="rId1"/>
        <a:stretch>
          <a:fillRect/>
        </a:stretch>
      </xdr:blipFill>
      <xdr:spPr>
        <a:xfrm>
          <a:off x="7067550" y="352425"/>
          <a:ext cx="5942857" cy="9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3</xdr:row>
      <xdr:rowOff>28575</xdr:rowOff>
    </xdr:to>
    <xdr:sp macro="" textlink="">
      <xdr:nvSpPr>
        <xdr:cNvPr id="12" name="テキスト ボックス 11"/>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52</xdr:col>
      <xdr:colOff>38100</xdr:colOff>
      <xdr:row>1</xdr:row>
      <xdr:rowOff>114300</xdr:rowOff>
    </xdr:from>
    <xdr:to>
      <xdr:col>60</xdr:col>
      <xdr:colOff>427890</xdr:colOff>
      <xdr:row>62</xdr:row>
      <xdr:rowOff>27473</xdr:rowOff>
    </xdr:to>
    <xdr:pic>
      <xdr:nvPicPr>
        <xdr:cNvPr id="2" name="図 1"/>
        <xdr:cNvPicPr>
          <a:picLocks noChangeAspect="1"/>
        </xdr:cNvPicPr>
      </xdr:nvPicPr>
      <xdr:blipFill>
        <a:blip xmlns:r="http://schemas.openxmlformats.org/officeDocument/2006/relationships" r:embed="rId1"/>
        <a:stretch>
          <a:fillRect/>
        </a:stretch>
      </xdr:blipFill>
      <xdr:spPr>
        <a:xfrm>
          <a:off x="7038975" y="285750"/>
          <a:ext cx="5876190" cy="8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3</xdr:row>
      <xdr:rowOff>28575</xdr:rowOff>
    </xdr:to>
    <xdr:sp macro="" textlink="">
      <xdr:nvSpPr>
        <xdr:cNvPr id="8" name="テキスト ボックス 7"/>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54</xdr:col>
      <xdr:colOff>28575</xdr:colOff>
      <xdr:row>1</xdr:row>
      <xdr:rowOff>123825</xdr:rowOff>
    </xdr:from>
    <xdr:to>
      <xdr:col>62</xdr:col>
      <xdr:colOff>475508</xdr:colOff>
      <xdr:row>59</xdr:row>
      <xdr:rowOff>94182</xdr:rowOff>
    </xdr:to>
    <xdr:pic>
      <xdr:nvPicPr>
        <xdr:cNvPr id="2" name="図 1"/>
        <xdr:cNvPicPr>
          <a:picLocks noChangeAspect="1"/>
        </xdr:cNvPicPr>
      </xdr:nvPicPr>
      <xdr:blipFill>
        <a:blip xmlns:r="http://schemas.openxmlformats.org/officeDocument/2006/relationships" r:embed="rId1"/>
        <a:stretch>
          <a:fillRect/>
        </a:stretch>
      </xdr:blipFill>
      <xdr:spPr>
        <a:xfrm>
          <a:off x="8401050" y="295275"/>
          <a:ext cx="5933333" cy="85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3</xdr:row>
      <xdr:rowOff>9525</xdr:rowOff>
    </xdr:to>
    <xdr:sp macro="" textlink="">
      <xdr:nvSpPr>
        <xdr:cNvPr id="9" name="テキスト ボックス 8"/>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52</xdr:col>
      <xdr:colOff>314325</xdr:colOff>
      <xdr:row>2</xdr:row>
      <xdr:rowOff>76200</xdr:rowOff>
    </xdr:from>
    <xdr:to>
      <xdr:col>61</xdr:col>
      <xdr:colOff>27839</xdr:colOff>
      <xdr:row>53</xdr:row>
      <xdr:rowOff>75240</xdr:rowOff>
    </xdr:to>
    <xdr:pic>
      <xdr:nvPicPr>
        <xdr:cNvPr id="4" name="図 3"/>
        <xdr:cNvPicPr>
          <a:picLocks noChangeAspect="1"/>
        </xdr:cNvPicPr>
      </xdr:nvPicPr>
      <xdr:blipFill>
        <a:blip xmlns:r="http://schemas.openxmlformats.org/officeDocument/2006/relationships" r:embed="rId1"/>
        <a:stretch>
          <a:fillRect/>
        </a:stretch>
      </xdr:blipFill>
      <xdr:spPr>
        <a:xfrm>
          <a:off x="7315200" y="457200"/>
          <a:ext cx="5885714" cy="76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11025</xdr:colOff>
      <xdr:row>3</xdr:row>
      <xdr:rowOff>9525</xdr:rowOff>
    </xdr:to>
    <xdr:sp macro="" textlink="">
      <xdr:nvSpPr>
        <xdr:cNvPr id="8" name="テキスト ボックス 7"/>
        <xdr:cNvSpPr txBox="1"/>
      </xdr:nvSpPr>
      <xdr:spPr>
        <a:xfrm>
          <a:off x="0"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52</xdr:col>
      <xdr:colOff>200025</xdr:colOff>
      <xdr:row>2</xdr:row>
      <xdr:rowOff>95250</xdr:rowOff>
    </xdr:from>
    <xdr:to>
      <xdr:col>60</xdr:col>
      <xdr:colOff>504101</xdr:colOff>
      <xdr:row>56</xdr:row>
      <xdr:rowOff>141771</xdr:rowOff>
    </xdr:to>
    <xdr:pic>
      <xdr:nvPicPr>
        <xdr:cNvPr id="4" name="図 3"/>
        <xdr:cNvPicPr>
          <a:picLocks noChangeAspect="1"/>
        </xdr:cNvPicPr>
      </xdr:nvPicPr>
      <xdr:blipFill>
        <a:blip xmlns:r="http://schemas.openxmlformats.org/officeDocument/2006/relationships" r:embed="rId1"/>
        <a:stretch>
          <a:fillRect/>
        </a:stretch>
      </xdr:blipFill>
      <xdr:spPr>
        <a:xfrm>
          <a:off x="7200900" y="476250"/>
          <a:ext cx="5790476" cy="88285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0</xdr:rowOff>
    </xdr:from>
    <xdr:to>
      <xdr:col>15</xdr:col>
      <xdr:colOff>20549</xdr:colOff>
      <xdr:row>3</xdr:row>
      <xdr:rowOff>28575</xdr:rowOff>
    </xdr:to>
    <xdr:sp macro="" textlink="">
      <xdr:nvSpPr>
        <xdr:cNvPr id="8" name="テキスト ボックス 7"/>
        <xdr:cNvSpPr txBox="1"/>
      </xdr:nvSpPr>
      <xdr:spPr>
        <a:xfrm>
          <a:off x="9524" y="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twoCellAnchor editAs="oneCell">
    <xdr:from>
      <xdr:col>53</xdr:col>
      <xdr:colOff>657225</xdr:colOff>
      <xdr:row>2</xdr:row>
      <xdr:rowOff>123825</xdr:rowOff>
    </xdr:from>
    <xdr:to>
      <xdr:col>62</xdr:col>
      <xdr:colOff>408834</xdr:colOff>
      <xdr:row>57</xdr:row>
      <xdr:rowOff>75096</xdr:rowOff>
    </xdr:to>
    <xdr:pic>
      <xdr:nvPicPr>
        <xdr:cNvPr id="3" name="図 2"/>
        <xdr:cNvPicPr>
          <a:picLocks noChangeAspect="1"/>
        </xdr:cNvPicPr>
      </xdr:nvPicPr>
      <xdr:blipFill>
        <a:blip xmlns:r="http://schemas.openxmlformats.org/officeDocument/2006/relationships" r:embed="rId1"/>
        <a:stretch>
          <a:fillRect/>
        </a:stretch>
      </xdr:blipFill>
      <xdr:spPr>
        <a:xfrm>
          <a:off x="7781925" y="485775"/>
          <a:ext cx="5923809" cy="88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38100</xdr:colOff>
      <xdr:row>20</xdr:row>
      <xdr:rowOff>95250</xdr:rowOff>
    </xdr:from>
    <xdr:to>
      <xdr:col>13</xdr:col>
      <xdr:colOff>104775</xdr:colOff>
      <xdr:row>21</xdr:row>
      <xdr:rowOff>114300</xdr:rowOff>
    </xdr:to>
    <xdr:sp macro="" textlink="">
      <xdr:nvSpPr>
        <xdr:cNvPr id="2" name="テキスト ボックス 1"/>
        <xdr:cNvSpPr txBox="1"/>
      </xdr:nvSpPr>
      <xdr:spPr>
        <a:xfrm>
          <a:off x="904875" y="3333750"/>
          <a:ext cx="6858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通信欄</a:t>
          </a:r>
        </a:p>
      </xdr:txBody>
    </xdr:sp>
    <xdr:clientData/>
  </xdr:twoCellAnchor>
  <xdr:twoCellAnchor>
    <xdr:from>
      <xdr:col>15</xdr:col>
      <xdr:colOff>38100</xdr:colOff>
      <xdr:row>37</xdr:row>
      <xdr:rowOff>95250</xdr:rowOff>
    </xdr:from>
    <xdr:to>
      <xdr:col>20</xdr:col>
      <xdr:colOff>104775</xdr:colOff>
      <xdr:row>38</xdr:row>
      <xdr:rowOff>114300</xdr:rowOff>
    </xdr:to>
    <xdr:sp macro="" textlink="">
      <xdr:nvSpPr>
        <xdr:cNvPr id="5" name="テキスト ボックス 4"/>
        <xdr:cNvSpPr txBox="1"/>
      </xdr:nvSpPr>
      <xdr:spPr>
        <a:xfrm>
          <a:off x="904875" y="3333750"/>
          <a:ext cx="6858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通信欄</a:t>
          </a:r>
        </a:p>
      </xdr:txBody>
    </xdr:sp>
    <xdr:clientData/>
  </xdr:twoCellAnchor>
  <xdr:twoCellAnchor>
    <xdr:from>
      <xdr:col>14</xdr:col>
      <xdr:colOff>85725</xdr:colOff>
      <xdr:row>51</xdr:row>
      <xdr:rowOff>104775</xdr:rowOff>
    </xdr:from>
    <xdr:to>
      <xdr:col>20</xdr:col>
      <xdr:colOff>28575</xdr:colOff>
      <xdr:row>52</xdr:row>
      <xdr:rowOff>123825</xdr:rowOff>
    </xdr:to>
    <xdr:sp macro="" textlink="">
      <xdr:nvSpPr>
        <xdr:cNvPr id="6" name="テキスト ボックス 5"/>
        <xdr:cNvSpPr txBox="1"/>
      </xdr:nvSpPr>
      <xdr:spPr>
        <a:xfrm>
          <a:off x="1819275" y="9115425"/>
          <a:ext cx="6858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処理欄</a:t>
          </a:r>
        </a:p>
      </xdr:txBody>
    </xdr:sp>
    <xdr:clientData/>
  </xdr:twoCellAnchor>
  <xdr:twoCellAnchor>
    <xdr:from>
      <xdr:col>0</xdr:col>
      <xdr:colOff>0</xdr:colOff>
      <xdr:row>20</xdr:row>
      <xdr:rowOff>114300</xdr:rowOff>
    </xdr:from>
    <xdr:to>
      <xdr:col>4</xdr:col>
      <xdr:colOff>44700</xdr:colOff>
      <xdr:row>31</xdr:row>
      <xdr:rowOff>173175</xdr:rowOff>
    </xdr:to>
    <xdr:sp macro="" textlink="">
      <xdr:nvSpPr>
        <xdr:cNvPr id="3" name="下矢印 2"/>
        <xdr:cNvSpPr/>
      </xdr:nvSpPr>
      <xdr:spPr>
        <a:xfrm>
          <a:off x="0" y="4191000"/>
          <a:ext cx="540000" cy="2087700"/>
        </a:xfrm>
        <a:prstGeom prst="down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40</xdr:row>
      <xdr:rowOff>95250</xdr:rowOff>
    </xdr:from>
    <xdr:to>
      <xdr:col>4</xdr:col>
      <xdr:colOff>44700</xdr:colOff>
      <xdr:row>49</xdr:row>
      <xdr:rowOff>163650</xdr:rowOff>
    </xdr:to>
    <xdr:sp macro="" textlink="">
      <xdr:nvSpPr>
        <xdr:cNvPr id="10" name="下矢印 9"/>
        <xdr:cNvSpPr/>
      </xdr:nvSpPr>
      <xdr:spPr>
        <a:xfrm>
          <a:off x="0" y="7991475"/>
          <a:ext cx="540000" cy="1716225"/>
        </a:xfrm>
        <a:prstGeom prst="down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9524</xdr:colOff>
      <xdr:row>0</xdr:row>
      <xdr:rowOff>0</xdr:rowOff>
    </xdr:from>
    <xdr:to>
      <xdr:col>17</xdr:col>
      <xdr:colOff>20549</xdr:colOff>
      <xdr:row>3</xdr:row>
      <xdr:rowOff>123825</xdr:rowOff>
    </xdr:to>
    <xdr:sp macro="" textlink="">
      <xdr:nvSpPr>
        <xdr:cNvPr id="8" name="テキスト ボックス 7"/>
        <xdr:cNvSpPr txBox="1"/>
      </xdr:nvSpPr>
      <xdr:spPr>
        <a:xfrm>
          <a:off x="209549" y="0"/>
          <a:ext cx="1868400" cy="581025"/>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41</xdr:col>
          <xdr:colOff>47625</xdr:colOff>
          <xdr:row>7</xdr:row>
          <xdr:rowOff>133350</xdr:rowOff>
        </xdr:from>
        <xdr:to>
          <xdr:col>58</xdr:col>
          <xdr:colOff>99580</xdr:colOff>
          <xdr:row>8</xdr:row>
          <xdr:rowOff>133350</xdr:rowOff>
        </xdr:to>
        <xdr:pic>
          <xdr:nvPicPr>
            <xdr:cNvPr id="5" name="図 4"/>
            <xdr:cNvPicPr>
              <a:picLocks noChangeAspect="1" noChangeArrowheads="1"/>
              <a:extLst>
                <a:ext uri="{84589F7E-364E-4C9E-8A38-B11213B215E9}">
                  <a14:cameraTool cellRange="$BW$3:$BX$3" spid="_x0000_s14466"/>
                </a:ext>
              </a:extLst>
            </xdr:cNvPicPr>
          </xdr:nvPicPr>
          <xdr:blipFill>
            <a:blip xmlns:r="http://schemas.openxmlformats.org/officeDocument/2006/relationships" r:embed="rId1"/>
            <a:srcRect/>
            <a:stretch>
              <a:fillRect/>
            </a:stretch>
          </xdr:blipFill>
          <xdr:spPr bwMode="auto">
            <a:xfrm>
              <a:off x="4974648" y="1224395"/>
              <a:ext cx="2112818" cy="155864"/>
            </a:xfrm>
            <a:prstGeom prst="rect">
              <a:avLst/>
            </a:prstGeom>
            <a:noFill/>
            <a:extLst>
              <a:ext uri="{909E8E84-426E-40DD-AFC4-6F175D3DCCD1}">
                <a14:hiddenFill>
                  <a:solidFill>
                    <a:srgbClr val="FFFFFF"/>
                  </a:solidFill>
                </a14:hiddenFill>
              </a:ext>
            </a:extLst>
          </xdr:spPr>
        </xdr:pic>
        <xdr:clientData fPrintsWithSheet="0"/>
      </xdr:twoCellAnchor>
    </mc:Choice>
    <mc:Fallback/>
  </mc:AlternateContent>
  <xdr:twoCellAnchor editAs="oneCell">
    <xdr:from>
      <xdr:col>59</xdr:col>
      <xdr:colOff>640773</xdr:colOff>
      <xdr:row>2</xdr:row>
      <xdr:rowOff>129885</xdr:rowOff>
    </xdr:from>
    <xdr:to>
      <xdr:col>67</xdr:col>
      <xdr:colOff>251114</xdr:colOff>
      <xdr:row>73</xdr:row>
      <xdr:rowOff>127724</xdr:rowOff>
    </xdr:to>
    <xdr:pic>
      <xdr:nvPicPr>
        <xdr:cNvPr id="3" name="図 2"/>
        <xdr:cNvPicPr>
          <a:picLocks noChangeAspect="1"/>
        </xdr:cNvPicPr>
      </xdr:nvPicPr>
      <xdr:blipFill>
        <a:blip xmlns:r="http://schemas.openxmlformats.org/officeDocument/2006/relationships" r:embed="rId2"/>
        <a:stretch>
          <a:fillRect/>
        </a:stretch>
      </xdr:blipFill>
      <xdr:spPr>
        <a:xfrm>
          <a:off x="7749887" y="441612"/>
          <a:ext cx="6987886" cy="111594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ctr"/>
      <a:lstStyle>
        <a:defPPr algn="ctr">
          <a:defRPr kumimoji="1" sz="1100">
            <a:latin typeface="BIZ UDゴシック" panose="020B0400000000000000" pitchFamily="49" charset="-128"/>
            <a:ea typeface="BIZ UDゴシック" panose="020B0400000000000000"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
  <sheetViews>
    <sheetView workbookViewId="0">
      <selection activeCell="E41" sqref="E41"/>
    </sheetView>
  </sheetViews>
  <sheetFormatPr defaultRowHeight="13.5"/>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A60"/>
  <sheetViews>
    <sheetView showGridLines="0" view="pageBreakPreview" zoomScaleNormal="100" zoomScaleSheetLayoutView="100" workbookViewId="0">
      <selection activeCell="AA8" sqref="AA8:AU8"/>
    </sheetView>
  </sheetViews>
  <sheetFormatPr defaultRowHeight="13.5"/>
  <cols>
    <col min="1" max="52" width="1.625" style="7" customWidth="1"/>
    <col min="53" max="53" width="9" style="54"/>
    <col min="54" max="16384" width="9" style="7"/>
  </cols>
  <sheetData>
    <row r="1" spans="1:52">
      <c r="A1" s="94">
        <f ca="1">TODAY()</f>
        <v>45924</v>
      </c>
      <c r="AJ1" s="363" t="e">
        <f>DATE($AM$2+118,$AQ$2,$AU$2)</f>
        <v>#VALUE!</v>
      </c>
      <c r="AK1" s="363"/>
      <c r="AL1" s="363"/>
      <c r="AM1" s="363"/>
      <c r="AN1" s="363"/>
      <c r="AO1" s="363"/>
      <c r="AP1" s="363"/>
      <c r="AQ1" s="363"/>
      <c r="AR1" s="363"/>
      <c r="AS1" s="363"/>
      <c r="AT1" s="363"/>
      <c r="AU1" s="363"/>
      <c r="AV1" s="363"/>
      <c r="AW1" s="363"/>
      <c r="AX1" s="363"/>
      <c r="AY1" s="138"/>
    </row>
    <row r="2" spans="1:52" ht="15" customHeight="1">
      <c r="AJ2" s="316" t="s">
        <v>3</v>
      </c>
      <c r="AK2" s="316"/>
      <c r="AL2" s="316"/>
      <c r="AM2" s="315">
        <f>DATA!B1</f>
        <v>7</v>
      </c>
      <c r="AN2" s="315"/>
      <c r="AO2" s="335" t="s">
        <v>2</v>
      </c>
      <c r="AP2" s="335"/>
      <c r="AQ2" s="315">
        <f>IF(業務着手届!$AQ$6="","",業務着手届!$AQ$6)</f>
        <v>11</v>
      </c>
      <c r="AR2" s="315"/>
      <c r="AS2" s="335" t="s">
        <v>1</v>
      </c>
      <c r="AT2" s="335"/>
      <c r="AU2" s="315" t="str">
        <f>IF(業務着手届!$AU$6="","",業務着手届!$AU$6)</f>
        <v/>
      </c>
      <c r="AV2" s="315"/>
      <c r="AW2" s="313" t="s">
        <v>0</v>
      </c>
      <c r="AX2" s="313"/>
      <c r="AY2" s="134"/>
      <c r="AZ2" s="8"/>
    </row>
    <row r="3" spans="1:52" ht="15" customHeight="1"/>
    <row r="4" spans="1:52" ht="15" customHeight="1"/>
    <row r="5" spans="1:52" ht="15" customHeight="1">
      <c r="A5" s="7" t="s">
        <v>186</v>
      </c>
    </row>
    <row r="6" spans="1:52" ht="15" customHeight="1"/>
    <row r="7" spans="1:52" ht="15" customHeight="1"/>
    <row r="8" spans="1:52" ht="15" customHeight="1">
      <c r="M8" s="7" t="s">
        <v>38</v>
      </c>
      <c r="S8" s="320" t="s">
        <v>32</v>
      </c>
      <c r="T8" s="320"/>
      <c r="U8" s="320"/>
      <c r="V8" s="320"/>
      <c r="W8" s="320"/>
      <c r="X8" s="320"/>
      <c r="Y8" s="320"/>
      <c r="Z8" s="320"/>
      <c r="AC8" s="336" t="str">
        <f>IF(参加申込書!AC8="","",参加申込書!AC8)</f>
        <v/>
      </c>
      <c r="AD8" s="336"/>
      <c r="AE8" s="336"/>
      <c r="AF8" s="336"/>
      <c r="AG8" s="336"/>
      <c r="AH8" s="336"/>
      <c r="AI8" s="336"/>
      <c r="AJ8" s="336"/>
      <c r="AK8" s="336"/>
      <c r="AL8" s="336"/>
      <c r="AM8" s="336"/>
      <c r="AN8" s="336"/>
      <c r="AO8" s="336"/>
      <c r="AP8" s="336"/>
      <c r="AQ8" s="336"/>
      <c r="AR8" s="336"/>
      <c r="AS8" s="336"/>
      <c r="AT8" s="336"/>
      <c r="AU8" s="336"/>
      <c r="AV8" s="336"/>
      <c r="AW8" s="336"/>
      <c r="AX8" s="336"/>
      <c r="AY8" s="137"/>
      <c r="AZ8" s="48"/>
    </row>
    <row r="9" spans="1:52" ht="15" customHeight="1">
      <c r="AC9" s="336"/>
      <c r="AD9" s="336"/>
      <c r="AE9" s="336"/>
      <c r="AF9" s="336"/>
      <c r="AG9" s="336"/>
      <c r="AH9" s="336"/>
      <c r="AI9" s="336"/>
      <c r="AJ9" s="336"/>
      <c r="AK9" s="336"/>
      <c r="AL9" s="336"/>
      <c r="AM9" s="336"/>
      <c r="AN9" s="336"/>
      <c r="AO9" s="336"/>
      <c r="AP9" s="336"/>
      <c r="AQ9" s="336"/>
      <c r="AR9" s="336"/>
      <c r="AS9" s="336"/>
      <c r="AT9" s="336"/>
      <c r="AU9" s="336"/>
      <c r="AV9" s="336"/>
      <c r="AW9" s="336"/>
      <c r="AX9" s="336"/>
      <c r="AY9" s="137"/>
      <c r="AZ9" s="48"/>
    </row>
    <row r="10" spans="1:52" ht="5.0999999999999996" customHeight="1">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ht="15" customHeight="1">
      <c r="S11" s="320" t="s">
        <v>4</v>
      </c>
      <c r="T11" s="320"/>
      <c r="U11" s="320"/>
      <c r="V11" s="320"/>
      <c r="W11" s="320"/>
      <c r="X11" s="320"/>
      <c r="Y11" s="320"/>
      <c r="Z11" s="320"/>
      <c r="AC11" s="336" t="str">
        <f>IF(参加申込書!AC11="","",参加申込書!AC11)</f>
        <v/>
      </c>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137"/>
      <c r="AZ11" s="48"/>
    </row>
    <row r="12" spans="1:52" ht="15" customHeight="1">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137"/>
      <c r="AZ12" s="48"/>
    </row>
    <row r="13" spans="1:52" ht="5.0999999999999996" customHeight="1">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ht="15" customHeight="1">
      <c r="S14" s="320" t="s">
        <v>16</v>
      </c>
      <c r="T14" s="320"/>
      <c r="U14" s="320"/>
      <c r="V14" s="320"/>
      <c r="W14" s="320"/>
      <c r="X14" s="320"/>
      <c r="Y14" s="320"/>
      <c r="Z14" s="320"/>
      <c r="AC14" s="334" t="str">
        <f>IF(業務着手届!AC20="","",業務着手届!AC20&amp;"　㊞")</f>
        <v/>
      </c>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136"/>
      <c r="AZ14" s="49"/>
    </row>
    <row r="15" spans="1:52" ht="15" customHeight="1">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136"/>
      <c r="AZ15" s="49"/>
    </row>
    <row r="16" spans="1:52" ht="15" customHeight="1"/>
    <row r="17" spans="1:52" ht="15" customHeight="1"/>
    <row r="18" spans="1:52" ht="15" customHeight="1">
      <c r="A18" s="321" t="s">
        <v>64</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140"/>
      <c r="AZ18" s="95"/>
    </row>
    <row r="19" spans="1:52"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140"/>
      <c r="AZ19" s="95"/>
    </row>
    <row r="20" spans="1:52" ht="15" customHeight="1"/>
    <row r="21" spans="1:52" ht="15" customHeight="1"/>
    <row r="22" spans="1:52" ht="15" customHeight="1">
      <c r="B22" s="413"/>
      <c r="C22" s="413"/>
      <c r="D22" s="413"/>
      <c r="E22" s="413"/>
      <c r="F22" s="413"/>
      <c r="G22" s="413"/>
      <c r="H22" s="413"/>
      <c r="I22" s="413"/>
      <c r="J22" s="413"/>
      <c r="K22" s="413"/>
      <c r="L22" s="322" t="s">
        <v>65</v>
      </c>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135"/>
      <c r="AZ22" s="10"/>
    </row>
    <row r="23" spans="1:52" ht="15" customHeight="1">
      <c r="A23" s="322" t="s">
        <v>66</v>
      </c>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135"/>
      <c r="AZ23" s="10"/>
    </row>
    <row r="24" spans="1:52" ht="15" customHeight="1"/>
    <row r="25" spans="1:52" ht="5.0999999999999996" customHeight="1">
      <c r="A25" s="78"/>
      <c r="B25" s="38"/>
      <c r="C25" s="38"/>
      <c r="D25" s="38"/>
      <c r="E25" s="38"/>
      <c r="F25" s="38"/>
      <c r="G25" s="38"/>
      <c r="H25" s="38"/>
      <c r="I25" s="38"/>
      <c r="J25" s="38"/>
      <c r="K25" s="79"/>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79"/>
      <c r="AY25" s="18"/>
      <c r="AZ25" s="18"/>
    </row>
    <row r="26" spans="1:52" ht="15" customHeight="1">
      <c r="A26" s="80"/>
      <c r="B26" s="377" t="s">
        <v>12</v>
      </c>
      <c r="C26" s="377"/>
      <c r="D26" s="377"/>
      <c r="E26" s="377"/>
      <c r="F26" s="377"/>
      <c r="G26" s="377"/>
      <c r="H26" s="377"/>
      <c r="I26" s="377"/>
      <c r="J26" s="377"/>
      <c r="K26" s="81"/>
      <c r="L26" s="18"/>
      <c r="M26" s="371"/>
      <c r="N26" s="371"/>
      <c r="O26" s="371"/>
      <c r="P26" s="371"/>
      <c r="Q26" s="371"/>
      <c r="R26" s="371"/>
      <c r="S26" s="371"/>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81"/>
      <c r="AY26" s="18"/>
      <c r="AZ26" s="18"/>
    </row>
    <row r="27" spans="1:52" ht="15" customHeight="1">
      <c r="A27" s="80"/>
      <c r="B27" s="377"/>
      <c r="C27" s="377"/>
      <c r="D27" s="377"/>
      <c r="E27" s="377"/>
      <c r="F27" s="377"/>
      <c r="G27" s="377"/>
      <c r="H27" s="377"/>
      <c r="I27" s="377"/>
      <c r="J27" s="377"/>
      <c r="K27" s="81"/>
      <c r="L27" s="18"/>
      <c r="M27" s="371"/>
      <c r="N27" s="371"/>
      <c r="O27" s="371"/>
      <c r="P27" s="371"/>
      <c r="Q27" s="371"/>
      <c r="R27" s="371"/>
      <c r="S27" s="371"/>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81"/>
      <c r="AY27" s="18"/>
      <c r="AZ27" s="18"/>
    </row>
    <row r="28" spans="1:52" ht="15" customHeight="1">
      <c r="A28" s="80"/>
      <c r="B28" s="377"/>
      <c r="C28" s="377"/>
      <c r="D28" s="377"/>
      <c r="E28" s="377"/>
      <c r="F28" s="377"/>
      <c r="G28" s="377"/>
      <c r="H28" s="377"/>
      <c r="I28" s="377"/>
      <c r="J28" s="377"/>
      <c r="K28" s="81"/>
      <c r="L28" s="18"/>
      <c r="M28" s="371"/>
      <c r="N28" s="371"/>
      <c r="O28" s="371"/>
      <c r="P28" s="371"/>
      <c r="Q28" s="371"/>
      <c r="R28" s="371"/>
      <c r="S28" s="371"/>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81"/>
      <c r="AY28" s="18"/>
      <c r="AZ28" s="18"/>
    </row>
    <row r="29" spans="1:52" ht="5.0999999999999996" customHeight="1">
      <c r="A29" s="82"/>
      <c r="B29" s="62"/>
      <c r="C29" s="62"/>
      <c r="D29" s="62"/>
      <c r="E29" s="62"/>
      <c r="F29" s="62"/>
      <c r="G29" s="62"/>
      <c r="H29" s="62"/>
      <c r="I29" s="62"/>
      <c r="J29" s="62"/>
      <c r="K29" s="84"/>
      <c r="L29" s="96"/>
      <c r="M29" s="97"/>
      <c r="N29" s="97"/>
      <c r="O29" s="97"/>
      <c r="P29" s="97"/>
      <c r="Q29" s="97"/>
      <c r="R29" s="97"/>
      <c r="S29" s="97"/>
      <c r="T29" s="98"/>
      <c r="U29" s="98"/>
      <c r="V29" s="98"/>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100"/>
      <c r="AY29" s="18"/>
      <c r="AZ29" s="18"/>
    </row>
    <row r="30" spans="1:52" ht="5.0999999999999996" customHeight="1">
      <c r="A30" s="78"/>
      <c r="B30" s="101"/>
      <c r="C30" s="101"/>
      <c r="D30" s="101"/>
      <c r="E30" s="101"/>
      <c r="F30" s="101"/>
      <c r="G30" s="101"/>
      <c r="H30" s="101"/>
      <c r="I30" s="101"/>
      <c r="J30" s="101"/>
      <c r="K30" s="79"/>
      <c r="L30" s="102"/>
      <c r="M30" s="103"/>
      <c r="N30" s="103"/>
      <c r="O30" s="103"/>
      <c r="P30" s="103"/>
      <c r="Q30" s="103"/>
      <c r="R30" s="103"/>
      <c r="S30" s="103"/>
      <c r="T30" s="104"/>
      <c r="U30" s="104"/>
      <c r="V30" s="104"/>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105"/>
      <c r="AY30" s="18"/>
      <c r="AZ30" s="18"/>
    </row>
    <row r="31" spans="1:52" ht="15" customHeight="1">
      <c r="A31" s="80"/>
      <c r="B31" s="435" t="s">
        <v>302</v>
      </c>
      <c r="C31" s="377"/>
      <c r="D31" s="377"/>
      <c r="E31" s="377"/>
      <c r="F31" s="377"/>
      <c r="G31" s="377"/>
      <c r="H31" s="377"/>
      <c r="I31" s="377"/>
      <c r="J31" s="377"/>
      <c r="K31" s="81"/>
      <c r="L31" s="365" t="s">
        <v>10</v>
      </c>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6" t="s">
        <v>214</v>
      </c>
      <c r="AJ31" s="366" t="str">
        <f>IF($M$26="","",VLOOKUP($M$26,DATA!$A$14:$F$27,2,FALSE))</f>
        <v/>
      </c>
      <c r="AK31" s="366"/>
      <c r="AL31" s="366"/>
      <c r="AM31" s="366"/>
      <c r="AN31" s="366"/>
      <c r="AO31" s="366" t="s">
        <v>215</v>
      </c>
      <c r="AP31" s="86"/>
      <c r="AQ31" s="18"/>
      <c r="AR31" s="18"/>
      <c r="AS31" s="18"/>
      <c r="AT31" s="18"/>
      <c r="AU31" s="18"/>
      <c r="AV31" s="18"/>
      <c r="AW31" s="18"/>
      <c r="AX31" s="81"/>
      <c r="AY31" s="18"/>
      <c r="AZ31" s="18"/>
    </row>
    <row r="32" spans="1:52" ht="15" customHeight="1">
      <c r="A32" s="80"/>
      <c r="B32" s="377"/>
      <c r="C32" s="377"/>
      <c r="D32" s="377"/>
      <c r="E32" s="377"/>
      <c r="F32" s="377"/>
      <c r="G32" s="377"/>
      <c r="H32" s="377"/>
      <c r="I32" s="377"/>
      <c r="J32" s="377"/>
      <c r="K32" s="81"/>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6"/>
      <c r="AJ32" s="366"/>
      <c r="AK32" s="366"/>
      <c r="AL32" s="366"/>
      <c r="AM32" s="366"/>
      <c r="AN32" s="366"/>
      <c r="AO32" s="366"/>
      <c r="AP32" s="86"/>
      <c r="AR32" s="18"/>
      <c r="AS32" s="18"/>
      <c r="AT32" s="18"/>
      <c r="AU32" s="18"/>
      <c r="AV32" s="18"/>
      <c r="AW32" s="18"/>
      <c r="AX32" s="81"/>
      <c r="AY32" s="18"/>
      <c r="AZ32" s="18"/>
    </row>
    <row r="33" spans="1:52" ht="15" customHeight="1">
      <c r="A33" s="80"/>
      <c r="B33" s="377"/>
      <c r="C33" s="377"/>
      <c r="D33" s="377"/>
      <c r="E33" s="377"/>
      <c r="F33" s="377"/>
      <c r="G33" s="377"/>
      <c r="H33" s="377"/>
      <c r="I33" s="377"/>
      <c r="J33" s="377"/>
      <c r="K33" s="81"/>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6"/>
      <c r="AJ33" s="366"/>
      <c r="AK33" s="366"/>
      <c r="AL33" s="366"/>
      <c r="AM33" s="366"/>
      <c r="AN33" s="366"/>
      <c r="AO33" s="366"/>
      <c r="AP33" s="86"/>
      <c r="AQ33" s="18"/>
      <c r="AR33" s="18"/>
      <c r="AS33" s="18"/>
      <c r="AT33" s="18"/>
      <c r="AU33" s="18"/>
      <c r="AV33" s="18"/>
      <c r="AW33" s="18"/>
      <c r="AX33" s="81"/>
      <c r="AY33" s="18"/>
      <c r="AZ33" s="18"/>
    </row>
    <row r="34" spans="1:52" ht="5.0999999999999996" customHeight="1">
      <c r="A34" s="82"/>
      <c r="B34" s="62"/>
      <c r="C34" s="62"/>
      <c r="D34" s="62"/>
      <c r="E34" s="62"/>
      <c r="F34" s="62"/>
      <c r="G34" s="62"/>
      <c r="H34" s="62"/>
      <c r="I34" s="62"/>
      <c r="J34" s="62"/>
      <c r="K34" s="84"/>
      <c r="L34" s="106"/>
      <c r="M34" s="62"/>
      <c r="N34" s="62"/>
      <c r="O34" s="62"/>
      <c r="P34" s="62"/>
      <c r="Q34" s="62"/>
      <c r="R34" s="62"/>
      <c r="S34" s="62"/>
      <c r="T34" s="62"/>
      <c r="U34" s="62"/>
      <c r="V34" s="62"/>
      <c r="W34" s="62"/>
      <c r="X34" s="62"/>
      <c r="Y34" s="62"/>
      <c r="Z34" s="62"/>
      <c r="AA34" s="62"/>
      <c r="AB34" s="62"/>
      <c r="AC34" s="62"/>
      <c r="AD34" s="62"/>
      <c r="AE34" s="62"/>
      <c r="AF34" s="62"/>
      <c r="AG34" s="62"/>
      <c r="AH34" s="26"/>
      <c r="AI34" s="26"/>
      <c r="AJ34" s="26"/>
      <c r="AK34" s="26"/>
      <c r="AL34" s="26"/>
      <c r="AM34" s="26"/>
      <c r="AN34" s="26"/>
      <c r="AO34" s="26"/>
      <c r="AP34" s="26"/>
      <c r="AQ34" s="26"/>
      <c r="AR34" s="26"/>
      <c r="AS34" s="26"/>
      <c r="AT34" s="26"/>
      <c r="AU34" s="26"/>
      <c r="AV34" s="26"/>
      <c r="AW34" s="26"/>
      <c r="AX34" s="84"/>
      <c r="AY34" s="18"/>
      <c r="AZ34" s="18"/>
    </row>
    <row r="35" spans="1:52" ht="5.0999999999999996" customHeight="1">
      <c r="A35" s="78"/>
      <c r="B35" s="101"/>
      <c r="C35" s="101"/>
      <c r="D35" s="101"/>
      <c r="E35" s="101"/>
      <c r="F35" s="101"/>
      <c r="G35" s="101"/>
      <c r="H35" s="101"/>
      <c r="I35" s="101"/>
      <c r="J35" s="101"/>
      <c r="K35" s="79"/>
      <c r="L35" s="378" t="s">
        <v>73</v>
      </c>
      <c r="M35" s="379"/>
      <c r="N35" s="379"/>
      <c r="O35" s="379"/>
      <c r="P35" s="379"/>
      <c r="Q35" s="379"/>
      <c r="R35" s="379"/>
      <c r="S35" s="379"/>
      <c r="T35" s="379"/>
      <c r="U35" s="379"/>
      <c r="V35" s="379"/>
      <c r="W35" s="379"/>
      <c r="X35" s="379"/>
      <c r="Y35" s="379"/>
      <c r="Z35" s="379"/>
      <c r="AA35" s="379"/>
      <c r="AB35" s="379"/>
      <c r="AC35" s="379"/>
      <c r="AD35" s="379"/>
      <c r="AE35" s="380"/>
      <c r="AF35" s="378" t="s">
        <v>69</v>
      </c>
      <c r="AG35" s="379"/>
      <c r="AH35" s="379"/>
      <c r="AI35" s="379"/>
      <c r="AJ35" s="379"/>
      <c r="AK35" s="380"/>
      <c r="AL35" s="379" t="s">
        <v>70</v>
      </c>
      <c r="AM35" s="379"/>
      <c r="AN35" s="379"/>
      <c r="AO35" s="379"/>
      <c r="AP35" s="379"/>
      <c r="AQ35" s="379"/>
      <c r="AR35" s="379"/>
      <c r="AS35" s="379"/>
      <c r="AT35" s="379"/>
      <c r="AU35" s="379"/>
      <c r="AV35" s="379"/>
      <c r="AW35" s="379"/>
      <c r="AX35" s="380"/>
      <c r="AY35" s="18"/>
      <c r="AZ35" s="18"/>
    </row>
    <row r="36" spans="1:52" ht="15" customHeight="1">
      <c r="A36" s="80"/>
      <c r="B36" s="377" t="s">
        <v>68</v>
      </c>
      <c r="C36" s="377"/>
      <c r="D36" s="377"/>
      <c r="E36" s="377"/>
      <c r="F36" s="377"/>
      <c r="G36" s="377"/>
      <c r="H36" s="377"/>
      <c r="I36" s="377"/>
      <c r="J36" s="377"/>
      <c r="K36" s="81"/>
      <c r="L36" s="381"/>
      <c r="M36" s="382"/>
      <c r="N36" s="382"/>
      <c r="O36" s="382"/>
      <c r="P36" s="382"/>
      <c r="Q36" s="382"/>
      <c r="R36" s="382"/>
      <c r="S36" s="382"/>
      <c r="T36" s="382"/>
      <c r="U36" s="382"/>
      <c r="V36" s="382"/>
      <c r="W36" s="382"/>
      <c r="X36" s="382"/>
      <c r="Y36" s="382"/>
      <c r="Z36" s="382"/>
      <c r="AA36" s="382"/>
      <c r="AB36" s="382"/>
      <c r="AC36" s="382"/>
      <c r="AD36" s="382"/>
      <c r="AE36" s="383"/>
      <c r="AF36" s="381"/>
      <c r="AG36" s="382"/>
      <c r="AH36" s="382"/>
      <c r="AI36" s="382"/>
      <c r="AJ36" s="382"/>
      <c r="AK36" s="383"/>
      <c r="AL36" s="382"/>
      <c r="AM36" s="382"/>
      <c r="AN36" s="382"/>
      <c r="AO36" s="382"/>
      <c r="AP36" s="382"/>
      <c r="AQ36" s="382"/>
      <c r="AR36" s="382"/>
      <c r="AS36" s="382"/>
      <c r="AT36" s="382"/>
      <c r="AU36" s="382"/>
      <c r="AV36" s="382"/>
      <c r="AW36" s="382"/>
      <c r="AX36" s="383"/>
      <c r="AY36" s="18"/>
      <c r="AZ36" s="18"/>
    </row>
    <row r="37" spans="1:52" ht="15" customHeight="1">
      <c r="A37" s="80"/>
      <c r="B37" s="377"/>
      <c r="C37" s="377"/>
      <c r="D37" s="377"/>
      <c r="E37" s="377"/>
      <c r="F37" s="377"/>
      <c r="G37" s="377"/>
      <c r="H37" s="377"/>
      <c r="I37" s="377"/>
      <c r="J37" s="377"/>
      <c r="K37" s="81"/>
      <c r="L37" s="445"/>
      <c r="M37" s="446"/>
      <c r="N37" s="446"/>
      <c r="O37" s="446"/>
      <c r="P37" s="446"/>
      <c r="Q37" s="446"/>
      <c r="R37" s="446"/>
      <c r="S37" s="446"/>
      <c r="T37" s="446"/>
      <c r="U37" s="446"/>
      <c r="V37" s="446"/>
      <c r="W37" s="446"/>
      <c r="X37" s="446"/>
      <c r="Y37" s="446"/>
      <c r="Z37" s="446"/>
      <c r="AA37" s="446"/>
      <c r="AB37" s="446"/>
      <c r="AC37" s="446"/>
      <c r="AD37" s="446"/>
      <c r="AE37" s="447"/>
      <c r="AF37" s="457"/>
      <c r="AG37" s="458"/>
      <c r="AH37" s="458"/>
      <c r="AI37" s="458"/>
      <c r="AJ37" s="458"/>
      <c r="AK37" s="459"/>
      <c r="AL37" s="445"/>
      <c r="AM37" s="446"/>
      <c r="AN37" s="446"/>
      <c r="AO37" s="446"/>
      <c r="AP37" s="446"/>
      <c r="AQ37" s="446"/>
      <c r="AR37" s="446"/>
      <c r="AS37" s="446"/>
      <c r="AT37" s="446"/>
      <c r="AU37" s="446"/>
      <c r="AV37" s="446"/>
      <c r="AW37" s="446"/>
      <c r="AX37" s="447"/>
      <c r="AY37" s="18"/>
      <c r="AZ37" s="18"/>
    </row>
    <row r="38" spans="1:52" ht="15" customHeight="1">
      <c r="A38" s="80"/>
      <c r="B38" s="377"/>
      <c r="C38" s="377"/>
      <c r="D38" s="377"/>
      <c r="E38" s="377"/>
      <c r="F38" s="377"/>
      <c r="G38" s="377"/>
      <c r="H38" s="377"/>
      <c r="I38" s="377"/>
      <c r="J38" s="377"/>
      <c r="K38" s="81"/>
      <c r="L38" s="454"/>
      <c r="M38" s="455"/>
      <c r="N38" s="455"/>
      <c r="O38" s="455"/>
      <c r="P38" s="455"/>
      <c r="Q38" s="455"/>
      <c r="R38" s="455"/>
      <c r="S38" s="455"/>
      <c r="T38" s="455"/>
      <c r="U38" s="455"/>
      <c r="V38" s="455"/>
      <c r="W38" s="455"/>
      <c r="X38" s="455"/>
      <c r="Y38" s="455"/>
      <c r="Z38" s="455"/>
      <c r="AA38" s="455"/>
      <c r="AB38" s="455"/>
      <c r="AC38" s="455"/>
      <c r="AD38" s="455"/>
      <c r="AE38" s="456"/>
      <c r="AF38" s="460"/>
      <c r="AG38" s="461"/>
      <c r="AH38" s="461"/>
      <c r="AI38" s="461"/>
      <c r="AJ38" s="461"/>
      <c r="AK38" s="462"/>
      <c r="AL38" s="454"/>
      <c r="AM38" s="455"/>
      <c r="AN38" s="455"/>
      <c r="AO38" s="455"/>
      <c r="AP38" s="455"/>
      <c r="AQ38" s="455"/>
      <c r="AR38" s="455"/>
      <c r="AS38" s="455"/>
      <c r="AT38" s="455"/>
      <c r="AU38" s="455"/>
      <c r="AV38" s="455"/>
      <c r="AW38" s="455"/>
      <c r="AX38" s="456"/>
      <c r="AY38" s="18"/>
      <c r="AZ38" s="18"/>
    </row>
    <row r="39" spans="1:52" ht="5.0999999999999996" customHeight="1">
      <c r="A39" s="82"/>
      <c r="B39" s="62"/>
      <c r="C39" s="62"/>
      <c r="D39" s="62"/>
      <c r="E39" s="62"/>
      <c r="F39" s="62"/>
      <c r="G39" s="62"/>
      <c r="H39" s="62"/>
      <c r="I39" s="62"/>
      <c r="J39" s="62"/>
      <c r="K39" s="84"/>
      <c r="L39" s="448"/>
      <c r="M39" s="449"/>
      <c r="N39" s="449"/>
      <c r="O39" s="449"/>
      <c r="P39" s="449"/>
      <c r="Q39" s="449"/>
      <c r="R39" s="449"/>
      <c r="S39" s="449"/>
      <c r="T39" s="449"/>
      <c r="U39" s="449"/>
      <c r="V39" s="449"/>
      <c r="W39" s="449"/>
      <c r="X39" s="449"/>
      <c r="Y39" s="449"/>
      <c r="Z39" s="449"/>
      <c r="AA39" s="449"/>
      <c r="AB39" s="449"/>
      <c r="AC39" s="449"/>
      <c r="AD39" s="449"/>
      <c r="AE39" s="450"/>
      <c r="AF39" s="463"/>
      <c r="AG39" s="464"/>
      <c r="AH39" s="464"/>
      <c r="AI39" s="464"/>
      <c r="AJ39" s="464"/>
      <c r="AK39" s="465"/>
      <c r="AL39" s="448"/>
      <c r="AM39" s="449"/>
      <c r="AN39" s="449"/>
      <c r="AO39" s="449"/>
      <c r="AP39" s="449"/>
      <c r="AQ39" s="449"/>
      <c r="AR39" s="449"/>
      <c r="AS39" s="449"/>
      <c r="AT39" s="449"/>
      <c r="AU39" s="449"/>
      <c r="AV39" s="449"/>
      <c r="AW39" s="449"/>
      <c r="AX39" s="450"/>
      <c r="AY39" s="18"/>
      <c r="AZ39" s="18"/>
    </row>
    <row r="40" spans="1:52" ht="5.0999999999999996" customHeight="1">
      <c r="A40" s="78"/>
      <c r="B40" s="101"/>
      <c r="C40" s="101"/>
      <c r="D40" s="101"/>
      <c r="E40" s="101"/>
      <c r="F40" s="101"/>
      <c r="G40" s="101"/>
      <c r="H40" s="101"/>
      <c r="I40" s="101"/>
      <c r="J40" s="101"/>
      <c r="K40" s="79"/>
      <c r="L40" s="436" t="s">
        <v>41</v>
      </c>
      <c r="M40" s="437"/>
      <c r="N40" s="437"/>
      <c r="O40" s="437"/>
      <c r="P40" s="437"/>
      <c r="Q40" s="437"/>
      <c r="R40" s="437"/>
      <c r="S40" s="437"/>
      <c r="T40" s="437"/>
      <c r="U40" s="438"/>
      <c r="V40" s="378" t="s">
        <v>42</v>
      </c>
      <c r="W40" s="379"/>
      <c r="X40" s="380"/>
      <c r="Y40" s="378" t="s">
        <v>71</v>
      </c>
      <c r="Z40" s="379"/>
      <c r="AA40" s="379"/>
      <c r="AB40" s="379"/>
      <c r="AC40" s="379"/>
      <c r="AD40" s="379"/>
      <c r="AE40" s="380"/>
      <c r="AF40" s="378" t="s">
        <v>43</v>
      </c>
      <c r="AG40" s="379"/>
      <c r="AH40" s="379"/>
      <c r="AI40" s="379"/>
      <c r="AJ40" s="379"/>
      <c r="AK40" s="379"/>
      <c r="AL40" s="379"/>
      <c r="AM40" s="379"/>
      <c r="AN40" s="380"/>
      <c r="AO40" s="378" t="s">
        <v>335</v>
      </c>
      <c r="AP40" s="379"/>
      <c r="AQ40" s="379"/>
      <c r="AR40" s="379"/>
      <c r="AS40" s="379"/>
      <c r="AT40" s="379"/>
      <c r="AU40" s="380"/>
      <c r="AV40" s="442" t="s">
        <v>74</v>
      </c>
      <c r="AW40" s="379"/>
      <c r="AX40" s="380"/>
      <c r="AY40" s="18"/>
      <c r="AZ40" s="18"/>
    </row>
    <row r="41" spans="1:52" ht="15" customHeight="1">
      <c r="A41" s="80"/>
      <c r="B41" s="366" t="s">
        <v>67</v>
      </c>
      <c r="C41" s="366"/>
      <c r="D41" s="366"/>
      <c r="E41" s="366"/>
      <c r="F41" s="366"/>
      <c r="G41" s="366"/>
      <c r="H41" s="366"/>
      <c r="I41" s="366"/>
      <c r="J41" s="366"/>
      <c r="K41" s="81"/>
      <c r="L41" s="439"/>
      <c r="M41" s="440"/>
      <c r="N41" s="440"/>
      <c r="O41" s="440"/>
      <c r="P41" s="440"/>
      <c r="Q41" s="440"/>
      <c r="R41" s="440"/>
      <c r="S41" s="440"/>
      <c r="T41" s="440"/>
      <c r="U41" s="441"/>
      <c r="V41" s="381"/>
      <c r="W41" s="382"/>
      <c r="X41" s="383"/>
      <c r="Y41" s="381"/>
      <c r="Z41" s="382"/>
      <c r="AA41" s="382"/>
      <c r="AB41" s="382"/>
      <c r="AC41" s="382"/>
      <c r="AD41" s="382"/>
      <c r="AE41" s="383"/>
      <c r="AF41" s="381"/>
      <c r="AG41" s="382"/>
      <c r="AH41" s="382"/>
      <c r="AI41" s="382"/>
      <c r="AJ41" s="382"/>
      <c r="AK41" s="382"/>
      <c r="AL41" s="382"/>
      <c r="AM41" s="382"/>
      <c r="AN41" s="383"/>
      <c r="AO41" s="381"/>
      <c r="AP41" s="382"/>
      <c r="AQ41" s="382"/>
      <c r="AR41" s="382"/>
      <c r="AS41" s="382"/>
      <c r="AT41" s="382"/>
      <c r="AU41" s="383"/>
      <c r="AV41" s="443"/>
      <c r="AW41" s="366"/>
      <c r="AX41" s="444"/>
      <c r="AY41" s="18"/>
      <c r="AZ41" s="18"/>
    </row>
    <row r="42" spans="1:52" ht="15" customHeight="1">
      <c r="A42" s="80"/>
      <c r="B42" s="366"/>
      <c r="C42" s="366"/>
      <c r="D42" s="366"/>
      <c r="E42" s="366"/>
      <c r="F42" s="366"/>
      <c r="G42" s="366"/>
      <c r="H42" s="366"/>
      <c r="I42" s="366"/>
      <c r="J42" s="366"/>
      <c r="K42" s="81"/>
      <c r="L42" s="398"/>
      <c r="M42" s="330"/>
      <c r="N42" s="330"/>
      <c r="O42" s="330"/>
      <c r="P42" s="330"/>
      <c r="Q42" s="330"/>
      <c r="R42" s="330"/>
      <c r="S42" s="330"/>
      <c r="T42" s="330"/>
      <c r="U42" s="399"/>
      <c r="V42" s="443" t="str">
        <f>IF($Y$42="","",DATEDIF($Y$42,$AJ$1,"Y"))</f>
        <v/>
      </c>
      <c r="W42" s="366"/>
      <c r="X42" s="444"/>
      <c r="Y42" s="414"/>
      <c r="Z42" s="415"/>
      <c r="AA42" s="415"/>
      <c r="AB42" s="415"/>
      <c r="AC42" s="415"/>
      <c r="AD42" s="415"/>
      <c r="AE42" s="416"/>
      <c r="AF42" s="420"/>
      <c r="AG42" s="421"/>
      <c r="AH42" s="421"/>
      <c r="AI42" s="421"/>
      <c r="AJ42" s="421"/>
      <c r="AK42" s="421"/>
      <c r="AL42" s="421"/>
      <c r="AM42" s="421"/>
      <c r="AN42" s="422"/>
      <c r="AO42" s="414"/>
      <c r="AP42" s="415"/>
      <c r="AQ42" s="415"/>
      <c r="AR42" s="415"/>
      <c r="AS42" s="415"/>
      <c r="AT42" s="415"/>
      <c r="AU42" s="416"/>
      <c r="AV42" s="381"/>
      <c r="AW42" s="382"/>
      <c r="AX42" s="383"/>
      <c r="AY42" s="18"/>
      <c r="AZ42" s="18"/>
    </row>
    <row r="43" spans="1:52" ht="15" customHeight="1">
      <c r="A43" s="80"/>
      <c r="B43" s="366"/>
      <c r="C43" s="366"/>
      <c r="D43" s="366"/>
      <c r="E43" s="366"/>
      <c r="F43" s="366"/>
      <c r="G43" s="366"/>
      <c r="H43" s="366"/>
      <c r="I43" s="366"/>
      <c r="J43" s="366"/>
      <c r="K43" s="81"/>
      <c r="L43" s="398"/>
      <c r="M43" s="330"/>
      <c r="N43" s="330"/>
      <c r="O43" s="330"/>
      <c r="P43" s="330"/>
      <c r="Q43" s="330"/>
      <c r="R43" s="330"/>
      <c r="S43" s="330"/>
      <c r="T43" s="330"/>
      <c r="U43" s="399"/>
      <c r="V43" s="443"/>
      <c r="W43" s="366"/>
      <c r="X43" s="444"/>
      <c r="Y43" s="414"/>
      <c r="Z43" s="415"/>
      <c r="AA43" s="415"/>
      <c r="AB43" s="415"/>
      <c r="AC43" s="415"/>
      <c r="AD43" s="415"/>
      <c r="AE43" s="416"/>
      <c r="AF43" s="423"/>
      <c r="AG43" s="424"/>
      <c r="AH43" s="424"/>
      <c r="AI43" s="424"/>
      <c r="AJ43" s="424"/>
      <c r="AK43" s="424"/>
      <c r="AL43" s="424"/>
      <c r="AM43" s="424"/>
      <c r="AN43" s="425"/>
      <c r="AO43" s="414"/>
      <c r="AP43" s="415"/>
      <c r="AQ43" s="415"/>
      <c r="AR43" s="415"/>
      <c r="AS43" s="415"/>
      <c r="AT43" s="415"/>
      <c r="AU43" s="416"/>
      <c r="AV43" s="429" t="str">
        <f>IF($AO42="","",DATEDIF($AO42,$AJ$1,"Y"))</f>
        <v/>
      </c>
      <c r="AW43" s="430"/>
      <c r="AX43" s="431"/>
      <c r="AY43" s="18"/>
      <c r="AZ43" s="18"/>
    </row>
    <row r="44" spans="1:52" ht="5.0999999999999996" customHeight="1">
      <c r="A44" s="82"/>
      <c r="B44" s="62"/>
      <c r="C44" s="62"/>
      <c r="D44" s="62"/>
      <c r="E44" s="62"/>
      <c r="F44" s="62"/>
      <c r="G44" s="62"/>
      <c r="H44" s="62"/>
      <c r="I44" s="62"/>
      <c r="J44" s="62"/>
      <c r="K44" s="84"/>
      <c r="L44" s="400"/>
      <c r="M44" s="401"/>
      <c r="N44" s="401"/>
      <c r="O44" s="401"/>
      <c r="P44" s="401"/>
      <c r="Q44" s="401"/>
      <c r="R44" s="401"/>
      <c r="S44" s="401"/>
      <c r="T44" s="401"/>
      <c r="U44" s="402"/>
      <c r="V44" s="381"/>
      <c r="W44" s="382"/>
      <c r="X44" s="383"/>
      <c r="Y44" s="417"/>
      <c r="Z44" s="418"/>
      <c r="AA44" s="418"/>
      <c r="AB44" s="418"/>
      <c r="AC44" s="418"/>
      <c r="AD44" s="418"/>
      <c r="AE44" s="419"/>
      <c r="AF44" s="426"/>
      <c r="AG44" s="427"/>
      <c r="AH44" s="427"/>
      <c r="AI44" s="427"/>
      <c r="AJ44" s="427"/>
      <c r="AK44" s="427"/>
      <c r="AL44" s="427"/>
      <c r="AM44" s="427"/>
      <c r="AN44" s="428"/>
      <c r="AO44" s="417"/>
      <c r="AP44" s="418"/>
      <c r="AQ44" s="418"/>
      <c r="AR44" s="418"/>
      <c r="AS44" s="418"/>
      <c r="AT44" s="418"/>
      <c r="AU44" s="419"/>
      <c r="AV44" s="432"/>
      <c r="AW44" s="433"/>
      <c r="AX44" s="434"/>
      <c r="AY44" s="18"/>
      <c r="AZ44" s="18"/>
    </row>
    <row r="45" spans="1:52" ht="5.0999999999999996" customHeight="1">
      <c r="A45" s="78"/>
      <c r="B45" s="101"/>
      <c r="C45" s="101"/>
      <c r="D45" s="101"/>
      <c r="E45" s="101"/>
      <c r="F45" s="101"/>
      <c r="G45" s="101"/>
      <c r="H45" s="101"/>
      <c r="I45" s="101"/>
      <c r="J45" s="101"/>
      <c r="K45" s="79"/>
      <c r="L45" s="436" t="s">
        <v>56</v>
      </c>
      <c r="M45" s="437"/>
      <c r="N45" s="437"/>
      <c r="O45" s="437"/>
      <c r="P45" s="437"/>
      <c r="Q45" s="437"/>
      <c r="R45" s="437"/>
      <c r="S45" s="437"/>
      <c r="T45" s="437"/>
      <c r="U45" s="437"/>
      <c r="V45" s="437"/>
      <c r="W45" s="437"/>
      <c r="X45" s="437"/>
      <c r="Y45" s="437"/>
      <c r="Z45" s="437"/>
      <c r="AA45" s="437"/>
      <c r="AB45" s="437"/>
      <c r="AC45" s="437"/>
      <c r="AD45" s="438"/>
      <c r="AE45" s="378" t="s">
        <v>75</v>
      </c>
      <c r="AF45" s="379"/>
      <c r="AG45" s="379"/>
      <c r="AH45" s="379"/>
      <c r="AI45" s="379"/>
      <c r="AJ45" s="379"/>
      <c r="AK45" s="379"/>
      <c r="AL45" s="379"/>
      <c r="AM45" s="379"/>
      <c r="AN45" s="379"/>
      <c r="AO45" s="379"/>
      <c r="AP45" s="379"/>
      <c r="AQ45" s="379"/>
      <c r="AR45" s="379"/>
      <c r="AS45" s="379"/>
      <c r="AT45" s="379"/>
      <c r="AU45" s="379"/>
      <c r="AV45" s="379"/>
      <c r="AW45" s="379"/>
      <c r="AX45" s="380"/>
      <c r="AY45" s="18"/>
      <c r="AZ45" s="18"/>
    </row>
    <row r="46" spans="1:52" ht="15" customHeight="1">
      <c r="A46" s="80"/>
      <c r="B46" s="435" t="s">
        <v>72</v>
      </c>
      <c r="C46" s="377"/>
      <c r="D46" s="377"/>
      <c r="E46" s="377"/>
      <c r="F46" s="377"/>
      <c r="G46" s="377"/>
      <c r="H46" s="377"/>
      <c r="I46" s="377"/>
      <c r="J46" s="377"/>
      <c r="K46" s="81"/>
      <c r="L46" s="439"/>
      <c r="M46" s="440"/>
      <c r="N46" s="440"/>
      <c r="O46" s="440"/>
      <c r="P46" s="440"/>
      <c r="Q46" s="440"/>
      <c r="R46" s="440"/>
      <c r="S46" s="440"/>
      <c r="T46" s="440"/>
      <c r="U46" s="440"/>
      <c r="V46" s="440"/>
      <c r="W46" s="440"/>
      <c r="X46" s="440"/>
      <c r="Y46" s="440"/>
      <c r="Z46" s="440"/>
      <c r="AA46" s="440"/>
      <c r="AB46" s="440"/>
      <c r="AC46" s="440"/>
      <c r="AD46" s="441"/>
      <c r="AE46" s="381"/>
      <c r="AF46" s="382"/>
      <c r="AG46" s="382"/>
      <c r="AH46" s="382"/>
      <c r="AI46" s="382"/>
      <c r="AJ46" s="382"/>
      <c r="AK46" s="382"/>
      <c r="AL46" s="382"/>
      <c r="AM46" s="382"/>
      <c r="AN46" s="382"/>
      <c r="AO46" s="382"/>
      <c r="AP46" s="382"/>
      <c r="AQ46" s="382"/>
      <c r="AR46" s="382"/>
      <c r="AS46" s="382"/>
      <c r="AT46" s="382"/>
      <c r="AU46" s="382"/>
      <c r="AV46" s="382"/>
      <c r="AW46" s="382"/>
      <c r="AX46" s="383"/>
      <c r="AY46" s="18"/>
      <c r="AZ46" s="18"/>
    </row>
    <row r="47" spans="1:52" ht="15" customHeight="1">
      <c r="A47" s="80"/>
      <c r="B47" s="377"/>
      <c r="C47" s="377"/>
      <c r="D47" s="377"/>
      <c r="E47" s="377"/>
      <c r="F47" s="377"/>
      <c r="G47" s="377"/>
      <c r="H47" s="377"/>
      <c r="I47" s="377"/>
      <c r="J47" s="377"/>
      <c r="K47" s="81"/>
      <c r="L47" s="439" t="s">
        <v>41</v>
      </c>
      <c r="M47" s="440"/>
      <c r="N47" s="440"/>
      <c r="O47" s="440"/>
      <c r="P47" s="440"/>
      <c r="Q47" s="440"/>
      <c r="R47" s="440"/>
      <c r="S47" s="440"/>
      <c r="T47" s="440"/>
      <c r="U47" s="441"/>
      <c r="V47" s="382" t="s">
        <v>76</v>
      </c>
      <c r="W47" s="382"/>
      <c r="X47" s="382"/>
      <c r="Y47" s="382"/>
      <c r="Z47" s="382"/>
      <c r="AA47" s="382"/>
      <c r="AB47" s="382"/>
      <c r="AC47" s="382"/>
      <c r="AD47" s="383"/>
      <c r="AE47" s="439" t="s">
        <v>41</v>
      </c>
      <c r="AF47" s="440"/>
      <c r="AG47" s="440"/>
      <c r="AH47" s="440"/>
      <c r="AI47" s="440"/>
      <c r="AJ47" s="440"/>
      <c r="AK47" s="440"/>
      <c r="AL47" s="440"/>
      <c r="AM47" s="440"/>
      <c r="AN47" s="441"/>
      <c r="AO47" s="451" t="s">
        <v>76</v>
      </c>
      <c r="AP47" s="452"/>
      <c r="AQ47" s="452"/>
      <c r="AR47" s="452"/>
      <c r="AS47" s="452"/>
      <c r="AT47" s="452"/>
      <c r="AU47" s="452"/>
      <c r="AV47" s="452"/>
      <c r="AW47" s="452"/>
      <c r="AX47" s="453"/>
      <c r="AY47" s="18"/>
      <c r="AZ47" s="18"/>
    </row>
    <row r="48" spans="1:52" ht="15" customHeight="1">
      <c r="A48" s="80"/>
      <c r="B48" s="377"/>
      <c r="C48" s="377"/>
      <c r="D48" s="377"/>
      <c r="E48" s="377"/>
      <c r="F48" s="377"/>
      <c r="G48" s="377"/>
      <c r="H48" s="377"/>
      <c r="I48" s="377"/>
      <c r="J48" s="377"/>
      <c r="K48" s="81"/>
      <c r="L48" s="445"/>
      <c r="M48" s="446"/>
      <c r="N48" s="446"/>
      <c r="O48" s="446"/>
      <c r="P48" s="446"/>
      <c r="Q48" s="446"/>
      <c r="R48" s="446"/>
      <c r="S48" s="446"/>
      <c r="T48" s="446"/>
      <c r="U48" s="447"/>
      <c r="V48" s="445"/>
      <c r="W48" s="446"/>
      <c r="X48" s="446"/>
      <c r="Y48" s="446"/>
      <c r="Z48" s="446"/>
      <c r="AA48" s="446"/>
      <c r="AB48" s="446"/>
      <c r="AC48" s="446"/>
      <c r="AD48" s="447"/>
      <c r="AE48" s="445"/>
      <c r="AF48" s="446"/>
      <c r="AG48" s="446"/>
      <c r="AH48" s="446"/>
      <c r="AI48" s="446"/>
      <c r="AJ48" s="446"/>
      <c r="AK48" s="446"/>
      <c r="AL48" s="446"/>
      <c r="AM48" s="446"/>
      <c r="AN48" s="447"/>
      <c r="AO48" s="445"/>
      <c r="AP48" s="446"/>
      <c r="AQ48" s="446"/>
      <c r="AR48" s="446"/>
      <c r="AS48" s="446"/>
      <c r="AT48" s="446"/>
      <c r="AU48" s="446"/>
      <c r="AV48" s="446"/>
      <c r="AW48" s="446"/>
      <c r="AX48" s="447"/>
      <c r="AY48" s="18"/>
      <c r="AZ48" s="18"/>
    </row>
    <row r="49" spans="1:52" ht="5.0999999999999996" customHeight="1">
      <c r="A49" s="82"/>
      <c r="B49" s="26"/>
      <c r="C49" s="26"/>
      <c r="D49" s="26"/>
      <c r="E49" s="26"/>
      <c r="F49" s="26"/>
      <c r="G49" s="26"/>
      <c r="H49" s="26"/>
      <c r="I49" s="26"/>
      <c r="J49" s="26"/>
      <c r="K49" s="84"/>
      <c r="L49" s="448"/>
      <c r="M49" s="449"/>
      <c r="N49" s="449"/>
      <c r="O49" s="449"/>
      <c r="P49" s="449"/>
      <c r="Q49" s="449"/>
      <c r="R49" s="449"/>
      <c r="S49" s="449"/>
      <c r="T49" s="449"/>
      <c r="U49" s="450"/>
      <c r="V49" s="448"/>
      <c r="W49" s="449"/>
      <c r="X49" s="449"/>
      <c r="Y49" s="449"/>
      <c r="Z49" s="449"/>
      <c r="AA49" s="449"/>
      <c r="AB49" s="449"/>
      <c r="AC49" s="449"/>
      <c r="AD49" s="450"/>
      <c r="AE49" s="448"/>
      <c r="AF49" s="449"/>
      <c r="AG49" s="449"/>
      <c r="AH49" s="449"/>
      <c r="AI49" s="449"/>
      <c r="AJ49" s="449"/>
      <c r="AK49" s="449"/>
      <c r="AL49" s="449"/>
      <c r="AM49" s="449"/>
      <c r="AN49" s="450"/>
      <c r="AO49" s="448"/>
      <c r="AP49" s="449"/>
      <c r="AQ49" s="449"/>
      <c r="AR49" s="449"/>
      <c r="AS49" s="449"/>
      <c r="AT49" s="449"/>
      <c r="AU49" s="449"/>
      <c r="AV49" s="449"/>
      <c r="AW49" s="449"/>
      <c r="AX49" s="450"/>
      <c r="AY49" s="18"/>
      <c r="AZ49" s="18"/>
    </row>
    <row r="50" spans="1:52" ht="15" customHeight="1">
      <c r="AZ50" s="18"/>
    </row>
    <row r="51" spans="1:52" ht="15" customHeight="1">
      <c r="A51" s="107" t="s">
        <v>77</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43"/>
    </row>
    <row r="52" spans="1:52" ht="15" customHeight="1">
      <c r="A52" s="107"/>
      <c r="B52" s="362" t="s">
        <v>78</v>
      </c>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143"/>
    </row>
    <row r="53" spans="1:52" ht="15" customHeight="1">
      <c r="A53" s="107"/>
      <c r="B53" s="141"/>
      <c r="C53" s="362" t="s">
        <v>234</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143"/>
    </row>
    <row r="54" spans="1:52" ht="15" customHeight="1">
      <c r="A54" s="107"/>
      <c r="B54" s="141"/>
      <c r="C54" s="362" t="s">
        <v>235</v>
      </c>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143"/>
    </row>
    <row r="55" spans="1:52" ht="15" customHeight="1">
      <c r="A55" s="107"/>
      <c r="B55" s="362" t="s">
        <v>79</v>
      </c>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143"/>
    </row>
    <row r="56" spans="1:52" ht="15" customHeight="1">
      <c r="A56" s="107"/>
      <c r="B56" s="107"/>
      <c r="C56" s="362" t="s">
        <v>236</v>
      </c>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143"/>
    </row>
    <row r="57" spans="1:52" ht="15" customHeight="1">
      <c r="A57" s="107"/>
      <c r="B57" s="107"/>
      <c r="C57" s="412" t="s">
        <v>237</v>
      </c>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row>
    <row r="58" spans="1:52" ht="15" customHeight="1">
      <c r="A58" s="107"/>
      <c r="B58" s="107"/>
      <c r="C58" s="362" t="s">
        <v>238</v>
      </c>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362"/>
      <c r="AZ58" s="143"/>
    </row>
    <row r="59" spans="1:52" ht="15" customHeight="1">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43"/>
    </row>
    <row r="60" spans="1:52" ht="15" customHeight="1">
      <c r="B60" s="411" t="s">
        <v>224</v>
      </c>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143"/>
    </row>
  </sheetData>
  <sheetProtection sheet="1" selectLockedCells="1"/>
  <mergeCells count="64">
    <mergeCell ref="C56:AY56"/>
    <mergeCell ref="C58:AY58"/>
    <mergeCell ref="AJ1:AX1"/>
    <mergeCell ref="B46:J48"/>
    <mergeCell ref="L35:AE36"/>
    <mergeCell ref="AF35:AK36"/>
    <mergeCell ref="AL35:AX36"/>
    <mergeCell ref="L37:AE39"/>
    <mergeCell ref="AF37:AK39"/>
    <mergeCell ref="AL37:AX39"/>
    <mergeCell ref="L40:U41"/>
    <mergeCell ref="V40:X41"/>
    <mergeCell ref="AE47:AN47"/>
    <mergeCell ref="L47:U47"/>
    <mergeCell ref="V47:AD47"/>
    <mergeCell ref="Y40:AE41"/>
    <mergeCell ref="L48:U49"/>
    <mergeCell ref="V48:AD49"/>
    <mergeCell ref="AE48:AN49"/>
    <mergeCell ref="AO48:AX49"/>
    <mergeCell ref="AO47:AX47"/>
    <mergeCell ref="B36:J38"/>
    <mergeCell ref="B31:J33"/>
    <mergeCell ref="L31:AH33"/>
    <mergeCell ref="AI31:AI33"/>
    <mergeCell ref="L45:AD46"/>
    <mergeCell ref="AE45:AX46"/>
    <mergeCell ref="AV40:AX42"/>
    <mergeCell ref="AF40:AN41"/>
    <mergeCell ref="L42:U44"/>
    <mergeCell ref="V42:X44"/>
    <mergeCell ref="B41:J43"/>
    <mergeCell ref="AO40:AU41"/>
    <mergeCell ref="AO31:AO33"/>
    <mergeCell ref="A18:AX19"/>
    <mergeCell ref="AW2:AX2"/>
    <mergeCell ref="S8:Z8"/>
    <mergeCell ref="AC8:AX9"/>
    <mergeCell ref="S11:Z11"/>
    <mergeCell ref="AC11:AX12"/>
    <mergeCell ref="S14:Z14"/>
    <mergeCell ref="AC14:AX15"/>
    <mergeCell ref="AJ2:AL2"/>
    <mergeCell ref="AM2:AN2"/>
    <mergeCell ref="AO2:AP2"/>
    <mergeCell ref="AQ2:AR2"/>
    <mergeCell ref="AS2:AT2"/>
    <mergeCell ref="AU2:AV2"/>
    <mergeCell ref="B60:AY60"/>
    <mergeCell ref="C57:AZ57"/>
    <mergeCell ref="B22:K22"/>
    <mergeCell ref="L22:AX22"/>
    <mergeCell ref="B52:AY52"/>
    <mergeCell ref="C53:AY53"/>
    <mergeCell ref="C54:AY54"/>
    <mergeCell ref="B55:AY55"/>
    <mergeCell ref="Y42:AE44"/>
    <mergeCell ref="AF42:AN44"/>
    <mergeCell ref="AO42:AU44"/>
    <mergeCell ref="AV43:AX44"/>
    <mergeCell ref="A23:AX23"/>
    <mergeCell ref="B26:J28"/>
    <mergeCell ref="M26:S28"/>
    <mergeCell ref="AJ31:AN33"/>
  </mergeCells>
  <phoneticPr fontId="1"/>
  <conditionalFormatting sqref="B22">
    <cfRule type="cellIs" dxfId="20" priority="2" operator="between">
      <formula>43586</formula>
      <formula>43830</formula>
    </cfRule>
  </conditionalFormatting>
  <dataValidations count="5">
    <dataValidation imeMode="hiragana" allowBlank="1" showInputMessage="1" showErrorMessage="1" sqref="AC14:AZ15 AC8:AZ9 AC11:AZ12 L42:U44 AF42:AN44 L48:U49 AE48:AN49 AL37:AX39"/>
    <dataValidation type="whole" imeMode="off" allowBlank="1" showInputMessage="1" showErrorMessage="1" sqref="M29:S30">
      <formula1>59</formula1>
      <formula2>60</formula2>
    </dataValidation>
    <dataValidation imeMode="off" allowBlank="1" showInputMessage="1" showErrorMessage="1" sqref="L37:AE39 Y42:AE44 AO42:AU44 AO48:AX49 V48:AD49 AQ2:AR2 AU2:AV2 AM2:AN2 AV43:AX44"/>
    <dataValidation type="whole" imeMode="off" allowBlank="1" showInputMessage="1" showErrorMessage="1" sqref="AF37:AK39">
      <formula1>6</formula1>
      <formula2>18</formula2>
    </dataValidation>
    <dataValidation errorStyle="information" imeMode="hiragana" allowBlank="1" showInputMessage="1" showErrorMessage="1" errorTitle="確認" error="リストにない元号ですが、よろしいですか？" sqref="AJ2:AL2"/>
  </dataValidations>
  <printOptions horizontalCentered="1"/>
  <pageMargins left="0.78740157480314965" right="0.78740157480314965" top="0.78740157480314965" bottom="0.78740157480314965" header="0"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M26:S28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
  <sheetViews>
    <sheetView workbookViewId="0">
      <selection activeCell="M38" sqref="M38:S38"/>
    </sheetView>
  </sheetViews>
  <sheetFormatPr defaultRowHeight="13.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BN60"/>
  <sheetViews>
    <sheetView showGridLines="0" view="pageBreakPreview" zoomScale="85" zoomScaleNormal="100" zoomScaleSheetLayoutView="85" workbookViewId="0">
      <selection activeCell="AA8" sqref="AA8:AU8"/>
    </sheetView>
  </sheetViews>
  <sheetFormatPr defaultRowHeight="15" customHeight="1"/>
  <cols>
    <col min="1" max="68" width="1.625" style="161" customWidth="1"/>
    <col min="69" max="16384" width="9" style="161"/>
  </cols>
  <sheetData>
    <row r="1" spans="1:66" ht="15" customHeight="1">
      <c r="P1" s="477" t="s">
        <v>95</v>
      </c>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row>
    <row r="2" spans="1:66" ht="15" customHeight="1" thickBot="1">
      <c r="O2" s="171"/>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row>
    <row r="3" spans="1:66" ht="15" customHeight="1" thickTop="1">
      <c r="O3" s="171"/>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row>
    <row r="4" spans="1:66" ht="15" customHeight="1">
      <c r="C4" s="173"/>
      <c r="D4" s="173"/>
      <c r="E4" s="173"/>
      <c r="F4" s="173"/>
      <c r="O4" s="171"/>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row>
    <row r="5" spans="1:66" s="163" customFormat="1" ht="17.100000000000001" customHeight="1">
      <c r="C5" s="174"/>
      <c r="D5" s="174"/>
      <c r="E5" s="174"/>
      <c r="F5" s="174"/>
      <c r="O5" s="479" t="s">
        <v>9</v>
      </c>
      <c r="P5" s="479"/>
      <c r="Q5" s="479"/>
      <c r="R5" s="479"/>
      <c r="S5" s="479"/>
      <c r="T5" s="479"/>
      <c r="U5" s="479"/>
      <c r="V5" s="479"/>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row>
    <row r="6" spans="1:66" s="163" customFormat="1" ht="17.100000000000001" customHeight="1">
      <c r="C6" s="174"/>
      <c r="D6" s="174"/>
      <c r="E6" s="174"/>
      <c r="F6" s="174"/>
      <c r="O6" s="277"/>
      <c r="P6" s="277"/>
      <c r="Q6" s="277"/>
      <c r="R6" s="277"/>
      <c r="S6" s="277"/>
      <c r="T6" s="277"/>
      <c r="U6" s="277"/>
      <c r="V6" s="277"/>
    </row>
    <row r="7" spans="1:66" s="163" customFormat="1" ht="17.100000000000001" customHeight="1">
      <c r="C7" s="174"/>
      <c r="D7" s="174"/>
      <c r="E7" s="174"/>
      <c r="F7" s="174"/>
      <c r="O7" s="479" t="s">
        <v>143</v>
      </c>
      <c r="P7" s="479"/>
      <c r="Q7" s="479"/>
      <c r="R7" s="479"/>
      <c r="S7" s="479"/>
      <c r="T7" s="479"/>
      <c r="U7" s="479"/>
      <c r="V7" s="479"/>
      <c r="Z7" s="475" t="str">
        <f>IF(業務着手届!$AC$17="","",業務着手届!$AC$17)</f>
        <v/>
      </c>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row>
    <row r="8" spans="1:66" s="163" customFormat="1" ht="17.100000000000001" customHeight="1">
      <c r="C8" s="174"/>
      <c r="D8" s="174"/>
      <c r="E8" s="174"/>
      <c r="F8" s="174"/>
      <c r="O8" s="278"/>
      <c r="P8" s="278"/>
      <c r="Q8" s="278"/>
      <c r="R8" s="278"/>
      <c r="S8" s="278"/>
      <c r="T8" s="278"/>
      <c r="U8" s="278"/>
      <c r="V8" s="277"/>
    </row>
    <row r="9" spans="1:66" s="163" customFormat="1" ht="17.100000000000001" customHeight="1">
      <c r="C9" s="174"/>
      <c r="D9" s="174"/>
      <c r="E9" s="174"/>
      <c r="F9" s="174"/>
      <c r="O9" s="474" t="s">
        <v>96</v>
      </c>
      <c r="P9" s="474"/>
      <c r="Q9" s="474"/>
      <c r="R9" s="474"/>
      <c r="S9" s="474"/>
      <c r="T9" s="474"/>
      <c r="U9" s="474"/>
      <c r="V9" s="474"/>
      <c r="Z9" s="475" t="str">
        <f>IFERROR(INDEX(連絡票・作業報告データ!$C$7:$K$7,1,MATCH(Z11,連絡票・作業報告データ!$C$6:$N$6,FALSE)),"")</f>
        <v/>
      </c>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c r="AY9" s="475"/>
      <c r="AZ9" s="475"/>
      <c r="BA9" s="475"/>
      <c r="BB9" s="475"/>
    </row>
    <row r="10" spans="1:66" s="163" customFormat="1" ht="17.100000000000001" customHeight="1">
      <c r="C10" s="174"/>
      <c r="D10" s="174"/>
      <c r="E10" s="174"/>
      <c r="F10" s="174"/>
      <c r="O10" s="277"/>
      <c r="P10" s="277"/>
      <c r="Q10" s="277"/>
      <c r="R10" s="277"/>
      <c r="S10" s="277"/>
      <c r="T10" s="277"/>
      <c r="U10" s="277"/>
      <c r="V10" s="277"/>
    </row>
    <row r="11" spans="1:66" s="163" customFormat="1" ht="17.100000000000001" customHeight="1">
      <c r="C11" s="174"/>
      <c r="D11" s="174"/>
      <c r="E11" s="174"/>
      <c r="F11" s="174"/>
      <c r="O11" s="474" t="s">
        <v>97</v>
      </c>
      <c r="P11" s="474"/>
      <c r="Q11" s="474"/>
      <c r="R11" s="474"/>
      <c r="S11" s="474"/>
      <c r="T11" s="474"/>
      <c r="U11" s="474"/>
      <c r="V11" s="474"/>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row>
    <row r="12" spans="1:66" ht="17.100000000000001" customHeight="1">
      <c r="C12" s="173"/>
      <c r="D12" s="173"/>
      <c r="E12" s="173"/>
      <c r="F12" s="173"/>
      <c r="O12" s="175"/>
      <c r="P12" s="175"/>
      <c r="Q12" s="175"/>
      <c r="R12" s="175"/>
      <c r="S12" s="175"/>
      <c r="T12" s="175"/>
      <c r="U12" s="175"/>
      <c r="V12" s="175"/>
    </row>
    <row r="13" spans="1:66" ht="21">
      <c r="A13" s="176" t="s">
        <v>255</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8"/>
    </row>
    <row r="14" spans="1:66" ht="15" customHeight="1">
      <c r="A14" s="179"/>
      <c r="B14" s="180"/>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2"/>
    </row>
    <row r="15" spans="1:66" ht="17.100000000000001" customHeight="1">
      <c r="A15" s="179"/>
      <c r="B15" s="466" t="s">
        <v>229</v>
      </c>
      <c r="C15" s="466"/>
      <c r="D15" s="466"/>
      <c r="E15" s="466"/>
      <c r="F15" s="466"/>
      <c r="G15" s="466"/>
      <c r="H15" s="466"/>
      <c r="I15" s="466"/>
      <c r="J15" s="466"/>
      <c r="K15" s="466"/>
      <c r="L15" s="466"/>
      <c r="M15" s="466"/>
      <c r="N15" s="472" t="s">
        <v>98</v>
      </c>
      <c r="O15" s="472"/>
      <c r="P15" s="472"/>
      <c r="Q15" s="472"/>
      <c r="R15" s="472"/>
      <c r="S15" s="472"/>
      <c r="T15" s="472"/>
      <c r="U15" s="472"/>
      <c r="V15" s="183"/>
      <c r="W15" s="183"/>
      <c r="X15" s="471" t="s">
        <v>110</v>
      </c>
      <c r="Y15" s="471"/>
      <c r="Z15" s="471"/>
      <c r="AA15" s="471"/>
      <c r="AB15" s="471"/>
      <c r="AC15" s="471"/>
      <c r="AD15" s="471" t="s">
        <v>2</v>
      </c>
      <c r="AE15" s="471"/>
      <c r="AF15" s="471"/>
      <c r="AG15" s="471"/>
      <c r="AH15" s="471"/>
      <c r="AI15" s="471" t="s">
        <v>1</v>
      </c>
      <c r="AJ15" s="471"/>
      <c r="AK15" s="471"/>
      <c r="AL15" s="471"/>
      <c r="AM15" s="471"/>
      <c r="AN15" s="471" t="s">
        <v>0</v>
      </c>
      <c r="AO15" s="47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2"/>
    </row>
    <row r="16" spans="1:66" ht="15" customHeight="1">
      <c r="A16" s="179"/>
      <c r="B16" s="467" t="s">
        <v>94</v>
      </c>
      <c r="C16" s="468"/>
      <c r="D16" s="468"/>
      <c r="E16" s="468"/>
      <c r="F16" s="468"/>
      <c r="G16" s="468"/>
      <c r="H16" s="468"/>
      <c r="I16" s="468"/>
      <c r="J16" s="468"/>
      <c r="K16" s="468"/>
      <c r="L16" s="468"/>
      <c r="M16" s="469"/>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2"/>
    </row>
    <row r="17" spans="1:66" ht="15" customHeight="1">
      <c r="A17" s="179"/>
      <c r="B17" s="184"/>
      <c r="C17" s="185"/>
      <c r="D17" s="185"/>
      <c r="E17" s="185"/>
      <c r="F17" s="185"/>
      <c r="G17" s="185"/>
      <c r="H17" s="185"/>
      <c r="I17" s="185"/>
      <c r="J17" s="185"/>
      <c r="K17" s="185"/>
      <c r="L17" s="185"/>
      <c r="M17" s="186"/>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2"/>
    </row>
    <row r="18" spans="1:66" ht="17.100000000000001" customHeight="1">
      <c r="A18" s="179"/>
      <c r="B18" s="184"/>
      <c r="C18" s="185"/>
      <c r="D18" s="185"/>
      <c r="E18" s="185"/>
      <c r="F18" s="185"/>
      <c r="G18" s="185"/>
      <c r="H18" s="185"/>
      <c r="I18" s="185"/>
      <c r="J18" s="185"/>
      <c r="K18" s="185"/>
      <c r="L18" s="185"/>
      <c r="M18" s="186"/>
      <c r="N18" s="472" t="s">
        <v>99</v>
      </c>
      <c r="O18" s="472"/>
      <c r="P18" s="472"/>
      <c r="Q18" s="472"/>
      <c r="R18" s="472"/>
      <c r="S18" s="472"/>
      <c r="T18" s="472"/>
      <c r="U18" s="472"/>
      <c r="V18" s="183"/>
      <c r="W18" s="183"/>
      <c r="X18" s="471"/>
      <c r="Y18" s="471"/>
      <c r="Z18" s="471"/>
      <c r="AA18" s="471" t="s">
        <v>100</v>
      </c>
      <c r="AB18" s="471"/>
      <c r="AC18" s="473"/>
      <c r="AD18" s="473"/>
      <c r="AE18" s="473"/>
      <c r="AF18" s="471" t="s">
        <v>101</v>
      </c>
      <c r="AG18" s="471"/>
      <c r="AH18" s="471" t="s">
        <v>102</v>
      </c>
      <c r="AI18" s="471"/>
      <c r="AJ18" s="471"/>
      <c r="AK18" s="471"/>
      <c r="AL18" s="471"/>
      <c r="AM18" s="471"/>
      <c r="AN18" s="471" t="s">
        <v>100</v>
      </c>
      <c r="AO18" s="471"/>
      <c r="AP18" s="473"/>
      <c r="AQ18" s="473"/>
      <c r="AR18" s="473"/>
      <c r="AS18" s="471" t="s">
        <v>101</v>
      </c>
      <c r="AT18" s="471"/>
      <c r="AU18" s="471" t="s">
        <v>103</v>
      </c>
      <c r="AV18" s="471"/>
      <c r="AW18" s="471"/>
      <c r="AX18" s="471"/>
      <c r="AY18" s="471"/>
      <c r="AZ18" s="471"/>
      <c r="BA18" s="471"/>
      <c r="BB18" s="471"/>
      <c r="BC18" s="471" t="s">
        <v>104</v>
      </c>
      <c r="BD18" s="471"/>
      <c r="BE18" s="471"/>
      <c r="BF18" s="471"/>
      <c r="BG18" s="473"/>
      <c r="BH18" s="473"/>
      <c r="BI18" s="473"/>
      <c r="BJ18" s="187" t="s">
        <v>105</v>
      </c>
      <c r="BK18" s="187"/>
      <c r="BL18" s="181"/>
      <c r="BM18" s="181"/>
      <c r="BN18" s="182"/>
    </row>
    <row r="19" spans="1:66" ht="15" customHeight="1">
      <c r="A19" s="179"/>
      <c r="B19" s="184"/>
      <c r="C19" s="185"/>
      <c r="D19" s="185"/>
      <c r="E19" s="185"/>
      <c r="F19" s="185"/>
      <c r="G19" s="185"/>
      <c r="H19" s="185"/>
      <c r="I19" s="185"/>
      <c r="J19" s="185"/>
      <c r="K19" s="185"/>
      <c r="L19" s="185"/>
      <c r="M19" s="186"/>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2"/>
    </row>
    <row r="20" spans="1:66" ht="15" customHeight="1">
      <c r="A20" s="179"/>
      <c r="B20" s="188"/>
      <c r="C20" s="189"/>
      <c r="D20" s="189"/>
      <c r="E20" s="189"/>
      <c r="F20" s="189"/>
      <c r="G20" s="189"/>
      <c r="H20" s="189"/>
      <c r="I20" s="189"/>
      <c r="J20" s="189"/>
      <c r="K20" s="189"/>
      <c r="L20" s="189"/>
      <c r="M20" s="190"/>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2"/>
    </row>
    <row r="21" spans="1:66" ht="15" customHeight="1" thickBot="1">
      <c r="A21" s="179"/>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2"/>
    </row>
    <row r="22" spans="1:66" ht="15" customHeight="1">
      <c r="A22" s="179"/>
      <c r="B22" s="181"/>
      <c r="C22" s="181"/>
      <c r="D22" s="181"/>
      <c r="E22" s="181"/>
      <c r="F22" s="181"/>
      <c r="G22" s="181"/>
      <c r="H22" s="191"/>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3"/>
      <c r="BN22" s="182"/>
    </row>
    <row r="23" spans="1:66" ht="15" customHeight="1">
      <c r="A23" s="179"/>
      <c r="B23" s="181"/>
      <c r="C23" s="181"/>
      <c r="D23" s="181"/>
      <c r="E23" s="181"/>
      <c r="F23" s="181"/>
      <c r="G23" s="181"/>
      <c r="H23" s="194"/>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6"/>
      <c r="BN23" s="182"/>
    </row>
    <row r="24" spans="1:66" ht="15" customHeight="1">
      <c r="A24" s="179"/>
      <c r="B24" s="181"/>
      <c r="C24" s="181"/>
      <c r="D24" s="181"/>
      <c r="E24" s="181"/>
      <c r="F24" s="181"/>
      <c r="G24" s="181"/>
      <c r="H24" s="194"/>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6"/>
      <c r="BN24" s="182"/>
    </row>
    <row r="25" spans="1:66" ht="15" customHeight="1">
      <c r="A25" s="179"/>
      <c r="B25" s="181"/>
      <c r="C25" s="181"/>
      <c r="D25" s="181"/>
      <c r="E25" s="181"/>
      <c r="F25" s="181"/>
      <c r="G25" s="181"/>
      <c r="H25" s="194"/>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6"/>
      <c r="BN25" s="182"/>
    </row>
    <row r="26" spans="1:66" ht="15" customHeight="1">
      <c r="A26" s="179"/>
      <c r="B26" s="181"/>
      <c r="C26" s="181"/>
      <c r="D26" s="181"/>
      <c r="E26" s="181"/>
      <c r="F26" s="181"/>
      <c r="G26" s="181"/>
      <c r="H26" s="194"/>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6"/>
      <c r="BN26" s="182"/>
    </row>
    <row r="27" spans="1:66" ht="15" customHeight="1" thickBot="1">
      <c r="A27" s="179"/>
      <c r="B27" s="181"/>
      <c r="C27" s="181"/>
      <c r="D27" s="181"/>
      <c r="E27" s="181"/>
      <c r="F27" s="181"/>
      <c r="G27" s="181"/>
      <c r="H27" s="197"/>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9"/>
      <c r="BN27" s="182"/>
    </row>
    <row r="28" spans="1:66" ht="9.9499999999999993" customHeight="1">
      <c r="A28" s="20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2"/>
    </row>
    <row r="29" spans="1:66" ht="15" customHeight="1">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row>
    <row r="30" spans="1:66" ht="15" customHeight="1">
      <c r="A30" s="181"/>
      <c r="B30" s="181"/>
      <c r="C30" s="181"/>
      <c r="D30" s="181"/>
      <c r="E30" s="181" t="s">
        <v>253</v>
      </c>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row>
    <row r="31" spans="1:66" ht="15" customHeight="1">
      <c r="A31" s="181"/>
      <c r="B31" s="181"/>
      <c r="C31" s="181"/>
      <c r="D31" s="181"/>
      <c r="E31" s="181"/>
      <c r="F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row>
    <row r="33" spans="1:66" ht="21">
      <c r="A33" s="176" t="s">
        <v>254</v>
      </c>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8"/>
    </row>
    <row r="34" spans="1:66" ht="15" customHeight="1">
      <c r="A34" s="179"/>
      <c r="B34" s="180"/>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G34" s="181" t="s">
        <v>109</v>
      </c>
      <c r="AH34" s="203"/>
      <c r="AI34" s="203"/>
      <c r="AJ34" s="203"/>
      <c r="AK34" s="203"/>
      <c r="AL34" s="203"/>
      <c r="AM34" s="203"/>
      <c r="AN34" s="203"/>
      <c r="AO34" s="203"/>
      <c r="AP34" s="203"/>
      <c r="AQ34" s="203"/>
      <c r="AR34" s="203"/>
      <c r="AS34" s="203"/>
      <c r="AT34" s="203"/>
      <c r="AU34" s="203"/>
      <c r="AV34" s="203"/>
      <c r="AW34" s="203"/>
      <c r="AX34" s="203"/>
      <c r="AY34" s="203"/>
      <c r="AZ34" s="203"/>
      <c r="BA34" s="181"/>
      <c r="BB34" s="181"/>
      <c r="BC34" s="181"/>
      <c r="BD34" s="181"/>
      <c r="BE34" s="181"/>
      <c r="BF34" s="181"/>
      <c r="BG34" s="181"/>
      <c r="BH34" s="181"/>
      <c r="BI34" s="181"/>
      <c r="BJ34" s="181"/>
      <c r="BK34" s="181"/>
      <c r="BL34" s="181"/>
      <c r="BM34" s="181"/>
      <c r="BN34" s="182"/>
    </row>
    <row r="35" spans="1:66" ht="15" customHeight="1">
      <c r="A35" s="179"/>
      <c r="B35" s="466" t="s">
        <v>92</v>
      </c>
      <c r="C35" s="466"/>
      <c r="D35" s="466"/>
      <c r="E35" s="466"/>
      <c r="F35" s="466"/>
      <c r="G35" s="466"/>
      <c r="H35" s="466"/>
      <c r="I35" s="466"/>
      <c r="J35" s="466"/>
      <c r="K35" s="466"/>
      <c r="L35" s="466"/>
      <c r="M35" s="466"/>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2"/>
    </row>
    <row r="36" spans="1:66" ht="15" customHeight="1">
      <c r="A36" s="179"/>
      <c r="B36" s="467" t="s">
        <v>94</v>
      </c>
      <c r="C36" s="468"/>
      <c r="D36" s="468"/>
      <c r="E36" s="468"/>
      <c r="F36" s="468"/>
      <c r="G36" s="468"/>
      <c r="H36" s="468"/>
      <c r="I36" s="468"/>
      <c r="J36" s="468"/>
      <c r="K36" s="468"/>
      <c r="L36" s="468"/>
      <c r="M36" s="469"/>
      <c r="N36" s="181"/>
      <c r="O36" s="181"/>
      <c r="Q36" s="181"/>
      <c r="R36" s="181"/>
      <c r="S36" s="181"/>
      <c r="T36" s="181"/>
      <c r="U36" s="181"/>
      <c r="V36" s="183" t="s">
        <v>106</v>
      </c>
      <c r="W36" s="183"/>
      <c r="X36" s="183"/>
      <c r="Y36" s="183"/>
      <c r="Z36" s="183"/>
      <c r="AA36" s="183"/>
      <c r="AB36" s="183"/>
      <c r="AC36" s="183"/>
      <c r="AD36" s="183"/>
      <c r="AE36" s="183"/>
      <c r="AF36" s="183"/>
      <c r="AG36" s="470" t="s">
        <v>107</v>
      </c>
      <c r="AH36" s="470"/>
      <c r="AI36" s="183"/>
      <c r="AJ36" s="183"/>
      <c r="AK36" s="183"/>
      <c r="AL36" s="183"/>
      <c r="AM36" s="183"/>
      <c r="AN36" s="183"/>
      <c r="AO36" s="470" t="s">
        <v>50</v>
      </c>
      <c r="AP36" s="470"/>
      <c r="AQ36" s="183"/>
      <c r="AR36" s="183"/>
      <c r="AS36" s="183"/>
      <c r="AT36" s="183"/>
      <c r="AU36" s="183"/>
      <c r="AV36" s="183"/>
      <c r="AW36" s="470" t="s">
        <v>108</v>
      </c>
      <c r="AX36" s="470"/>
      <c r="AY36" s="470"/>
      <c r="AZ36" s="183"/>
      <c r="BA36" s="183"/>
      <c r="BB36" s="181"/>
      <c r="BC36" s="181"/>
      <c r="BD36" s="181"/>
      <c r="BE36" s="181"/>
      <c r="BF36" s="181"/>
      <c r="BG36" s="181"/>
      <c r="BH36" s="181"/>
      <c r="BI36" s="181"/>
      <c r="BJ36" s="181"/>
      <c r="BK36" s="181"/>
      <c r="BL36" s="181"/>
      <c r="BM36" s="181"/>
      <c r="BN36" s="182"/>
    </row>
    <row r="37" spans="1:66" ht="15" customHeight="1">
      <c r="A37" s="179"/>
      <c r="B37" s="184"/>
      <c r="C37" s="185"/>
      <c r="D37" s="185"/>
      <c r="E37" s="185"/>
      <c r="F37" s="185"/>
      <c r="G37" s="185"/>
      <c r="H37" s="185"/>
      <c r="I37" s="185"/>
      <c r="J37" s="185"/>
      <c r="K37" s="185"/>
      <c r="L37" s="185"/>
      <c r="M37" s="186"/>
      <c r="N37" s="181"/>
      <c r="O37" s="181"/>
      <c r="P37" s="181"/>
      <c r="Q37" s="181"/>
      <c r="R37" s="181"/>
      <c r="S37" s="181"/>
      <c r="T37" s="181"/>
      <c r="U37" s="181"/>
      <c r="V37" s="181"/>
      <c r="W37" s="181"/>
      <c r="X37" s="181"/>
      <c r="Y37" s="181"/>
      <c r="Z37" s="181"/>
      <c r="AA37" s="181"/>
      <c r="AB37" s="181"/>
      <c r="AC37" s="181"/>
      <c r="AD37" s="181"/>
      <c r="AE37" s="181"/>
      <c r="AF37" s="181"/>
      <c r="AZ37" s="181"/>
      <c r="BA37" s="181"/>
      <c r="BB37" s="181"/>
      <c r="BC37" s="181"/>
      <c r="BD37" s="181"/>
      <c r="BE37" s="181"/>
      <c r="BF37" s="181"/>
      <c r="BG37" s="181"/>
      <c r="BH37" s="181"/>
      <c r="BI37" s="181"/>
      <c r="BJ37" s="181"/>
      <c r="BK37" s="181"/>
      <c r="BL37" s="181"/>
      <c r="BM37" s="181"/>
      <c r="BN37" s="182"/>
    </row>
    <row r="38" spans="1:66" ht="15" customHeight="1" thickBot="1">
      <c r="A38" s="179"/>
      <c r="B38" s="184"/>
      <c r="C38" s="185"/>
      <c r="D38" s="185"/>
      <c r="E38" s="185"/>
      <c r="F38" s="185"/>
      <c r="G38" s="185"/>
      <c r="H38" s="185"/>
      <c r="I38" s="185"/>
      <c r="J38" s="185"/>
      <c r="K38" s="185"/>
      <c r="L38" s="185"/>
      <c r="M38" s="186"/>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2"/>
    </row>
    <row r="39" spans="1:66" ht="15" customHeight="1">
      <c r="A39" s="179"/>
      <c r="B39" s="184"/>
      <c r="C39" s="185"/>
      <c r="D39" s="185"/>
      <c r="E39" s="185"/>
      <c r="F39" s="185"/>
      <c r="G39" s="185"/>
      <c r="H39" s="185"/>
      <c r="I39" s="185"/>
      <c r="J39" s="185"/>
      <c r="K39" s="185"/>
      <c r="L39" s="185"/>
      <c r="M39" s="186"/>
      <c r="N39" s="181"/>
      <c r="O39" s="191"/>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3"/>
      <c r="BN39" s="182"/>
    </row>
    <row r="40" spans="1:66" ht="15" customHeight="1">
      <c r="A40" s="179"/>
      <c r="B40" s="188"/>
      <c r="C40" s="189"/>
      <c r="D40" s="189"/>
      <c r="E40" s="189"/>
      <c r="F40" s="189"/>
      <c r="G40" s="189"/>
      <c r="H40" s="189"/>
      <c r="I40" s="189"/>
      <c r="J40" s="189"/>
      <c r="K40" s="189"/>
      <c r="L40" s="189"/>
      <c r="M40" s="190"/>
      <c r="N40" s="181"/>
      <c r="O40" s="194"/>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96"/>
      <c r="BN40" s="182"/>
    </row>
    <row r="41" spans="1:66" ht="15" customHeight="1">
      <c r="A41" s="179"/>
      <c r="B41" s="181"/>
      <c r="C41" s="181"/>
      <c r="D41" s="181"/>
      <c r="E41" s="181"/>
      <c r="F41" s="181"/>
      <c r="G41" s="181"/>
      <c r="H41" s="181"/>
      <c r="I41" s="181"/>
      <c r="J41" s="181"/>
      <c r="K41" s="181"/>
      <c r="L41" s="181"/>
      <c r="M41" s="181"/>
      <c r="N41" s="181"/>
      <c r="O41" s="194"/>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6"/>
      <c r="BN41" s="182"/>
    </row>
    <row r="42" spans="1:66" ht="15" customHeight="1">
      <c r="A42" s="179"/>
      <c r="B42" s="181"/>
      <c r="C42" s="181"/>
      <c r="D42" s="181"/>
      <c r="E42" s="181"/>
      <c r="F42" s="181"/>
      <c r="G42" s="181"/>
      <c r="O42" s="194"/>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6"/>
      <c r="BN42" s="182"/>
    </row>
    <row r="43" spans="1:66" ht="15" customHeight="1">
      <c r="A43" s="179"/>
      <c r="B43" s="181"/>
      <c r="C43" s="181"/>
      <c r="D43" s="181"/>
      <c r="E43" s="181"/>
      <c r="F43" s="181"/>
      <c r="G43" s="181"/>
      <c r="O43" s="194"/>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6"/>
      <c r="BN43" s="182"/>
    </row>
    <row r="44" spans="1:66" ht="15" customHeight="1">
      <c r="A44" s="179"/>
      <c r="B44" s="181"/>
      <c r="C44" s="181"/>
      <c r="D44" s="181"/>
      <c r="E44" s="181"/>
      <c r="F44" s="181"/>
      <c r="G44" s="181"/>
      <c r="O44" s="194"/>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6"/>
      <c r="BN44" s="182"/>
    </row>
    <row r="45" spans="1:66" ht="15" customHeight="1" thickBot="1">
      <c r="A45" s="179"/>
      <c r="B45" s="181"/>
      <c r="C45" s="181"/>
      <c r="D45" s="181"/>
      <c r="E45" s="181"/>
      <c r="F45" s="181"/>
      <c r="G45" s="181"/>
      <c r="O45" s="197"/>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9"/>
      <c r="BN45" s="182"/>
    </row>
    <row r="46" spans="1:66" ht="9.9499999999999993" customHeight="1">
      <c r="A46" s="200"/>
      <c r="B46" s="201"/>
      <c r="C46" s="201"/>
      <c r="D46" s="201"/>
      <c r="E46" s="201"/>
      <c r="F46" s="201"/>
      <c r="G46" s="201"/>
      <c r="H46" s="201"/>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1"/>
      <c r="BN46" s="202"/>
    </row>
    <row r="48" spans="1:66" ht="15" customHeight="1">
      <c r="E48" s="161" t="s">
        <v>250</v>
      </c>
    </row>
    <row r="51" spans="1:66" ht="21">
      <c r="A51" s="176" t="s">
        <v>256</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8"/>
    </row>
    <row r="52" spans="1:66" ht="15" customHeight="1" thickBot="1">
      <c r="A52" s="179"/>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2"/>
    </row>
    <row r="53" spans="1:66" ht="15" customHeight="1">
      <c r="A53" s="179"/>
      <c r="B53" s="466" t="s">
        <v>93</v>
      </c>
      <c r="C53" s="466"/>
      <c r="D53" s="466"/>
      <c r="E53" s="466"/>
      <c r="F53" s="466"/>
      <c r="G53" s="466"/>
      <c r="H53" s="466"/>
      <c r="I53" s="466"/>
      <c r="J53" s="466"/>
      <c r="K53" s="466"/>
      <c r="L53" s="466"/>
      <c r="M53" s="466"/>
      <c r="N53" s="181"/>
      <c r="O53" s="191"/>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3"/>
      <c r="BN53" s="182"/>
    </row>
    <row r="54" spans="1:66" ht="15" customHeight="1">
      <c r="A54" s="179"/>
      <c r="B54" s="467" t="s">
        <v>94</v>
      </c>
      <c r="C54" s="468"/>
      <c r="D54" s="468"/>
      <c r="E54" s="468"/>
      <c r="F54" s="468"/>
      <c r="G54" s="468"/>
      <c r="H54" s="468"/>
      <c r="I54" s="468"/>
      <c r="J54" s="468"/>
      <c r="K54" s="468"/>
      <c r="L54" s="468"/>
      <c r="M54" s="469"/>
      <c r="N54" s="181"/>
      <c r="O54" s="194"/>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96"/>
      <c r="BN54" s="182"/>
    </row>
    <row r="55" spans="1:66" ht="15" customHeight="1">
      <c r="A55" s="179"/>
      <c r="B55" s="184"/>
      <c r="C55" s="185"/>
      <c r="D55" s="185"/>
      <c r="E55" s="185"/>
      <c r="F55" s="185"/>
      <c r="G55" s="185"/>
      <c r="H55" s="185"/>
      <c r="I55" s="185"/>
      <c r="J55" s="185"/>
      <c r="K55" s="185"/>
      <c r="L55" s="185"/>
      <c r="M55" s="186"/>
      <c r="N55" s="181"/>
      <c r="O55" s="194"/>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96"/>
      <c r="BN55" s="182"/>
    </row>
    <row r="56" spans="1:66" ht="15" customHeight="1">
      <c r="A56" s="179"/>
      <c r="B56" s="184"/>
      <c r="C56" s="185"/>
      <c r="D56" s="185"/>
      <c r="E56" s="185"/>
      <c r="F56" s="185"/>
      <c r="G56" s="185"/>
      <c r="H56" s="185"/>
      <c r="I56" s="185"/>
      <c r="J56" s="185"/>
      <c r="K56" s="185"/>
      <c r="L56" s="185"/>
      <c r="M56" s="186"/>
      <c r="N56" s="181"/>
      <c r="O56" s="194"/>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96"/>
      <c r="BN56" s="182"/>
    </row>
    <row r="57" spans="1:66" ht="15" customHeight="1">
      <c r="A57" s="179"/>
      <c r="B57" s="184"/>
      <c r="C57" s="185"/>
      <c r="D57" s="185"/>
      <c r="E57" s="185"/>
      <c r="F57" s="185"/>
      <c r="G57" s="185"/>
      <c r="H57" s="185"/>
      <c r="I57" s="185"/>
      <c r="J57" s="185"/>
      <c r="K57" s="185"/>
      <c r="L57" s="185"/>
      <c r="M57" s="186"/>
      <c r="N57" s="181"/>
      <c r="O57" s="194"/>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96"/>
      <c r="BN57" s="182"/>
    </row>
    <row r="58" spans="1:66" ht="15" customHeight="1">
      <c r="A58" s="179"/>
      <c r="B58" s="188"/>
      <c r="C58" s="189"/>
      <c r="D58" s="189"/>
      <c r="E58" s="189"/>
      <c r="F58" s="189"/>
      <c r="G58" s="189"/>
      <c r="H58" s="189"/>
      <c r="I58" s="189"/>
      <c r="J58" s="189"/>
      <c r="K58" s="189"/>
      <c r="L58" s="189"/>
      <c r="M58" s="190"/>
      <c r="N58" s="181"/>
      <c r="O58" s="194"/>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96"/>
      <c r="BN58" s="182"/>
    </row>
    <row r="59" spans="1:66" ht="15" customHeight="1" thickBot="1">
      <c r="A59" s="179"/>
      <c r="N59" s="181"/>
      <c r="O59" s="197"/>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199"/>
      <c r="BN59" s="182"/>
    </row>
    <row r="60" spans="1:66" ht="9.9499999999999993" customHeight="1">
      <c r="A60" s="200"/>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2"/>
    </row>
  </sheetData>
  <sheetProtection sheet="1" selectLockedCells="1"/>
  <mergeCells count="40">
    <mergeCell ref="P1:AV2"/>
    <mergeCell ref="O5:V5"/>
    <mergeCell ref="Z5:BB5"/>
    <mergeCell ref="O7:V7"/>
    <mergeCell ref="Z7:BB7"/>
    <mergeCell ref="AF18:AG18"/>
    <mergeCell ref="O9:V9"/>
    <mergeCell ref="Z9:BB9"/>
    <mergeCell ref="O11:V11"/>
    <mergeCell ref="Z11:BB11"/>
    <mergeCell ref="N15:U15"/>
    <mergeCell ref="X15:Z15"/>
    <mergeCell ref="AA15:AC15"/>
    <mergeCell ref="AD15:AE15"/>
    <mergeCell ref="AF15:AH15"/>
    <mergeCell ref="AI15:AJ15"/>
    <mergeCell ref="AK15:AM15"/>
    <mergeCell ref="AN15:AO15"/>
    <mergeCell ref="BG18:BI18"/>
    <mergeCell ref="AP18:AR18"/>
    <mergeCell ref="AS18:AT18"/>
    <mergeCell ref="AU18:AY18"/>
    <mergeCell ref="AZ18:BB18"/>
    <mergeCell ref="BC18:BF18"/>
    <mergeCell ref="B15:M15"/>
    <mergeCell ref="B16:M16"/>
    <mergeCell ref="B53:M53"/>
    <mergeCell ref="AW36:AY36"/>
    <mergeCell ref="B54:M54"/>
    <mergeCell ref="B35:M35"/>
    <mergeCell ref="B36:M36"/>
    <mergeCell ref="AH18:AJ18"/>
    <mergeCell ref="AK18:AM18"/>
    <mergeCell ref="AN18:AO18"/>
    <mergeCell ref="AG36:AH36"/>
    <mergeCell ref="AO36:AP36"/>
    <mergeCell ref="N18:U18"/>
    <mergeCell ref="X18:Z18"/>
    <mergeCell ref="AA18:AB18"/>
    <mergeCell ref="AC18:AE18"/>
  </mergeCells>
  <phoneticPr fontId="1"/>
  <conditionalFormatting sqref="AA15:AC15">
    <cfRule type="expression" dxfId="19" priority="1">
      <formula>$AA$15=1</formula>
    </cfRule>
  </conditionalFormatting>
  <dataValidations count="7">
    <dataValidation type="list" imeMode="off" allowBlank="1" showInputMessage="1" showErrorMessage="1" sqref="Z5:BB5">
      <formula1>工区</formula1>
    </dataValidation>
    <dataValidation type="whole" imeMode="off" allowBlank="1" showInputMessage="1" showErrorMessage="1" sqref="AC18:AE18 AP18:AR18 BG18:BI18">
      <formula1>0</formula1>
      <formula2>59</formula2>
    </dataValidation>
    <dataValidation type="whole" imeMode="off" allowBlank="1" showInputMessage="1" showErrorMessage="1" sqref="X18:Z18 AK18:AM18 AZ18:BB18">
      <formula1>0</formula1>
      <formula2>23</formula2>
    </dataValidation>
    <dataValidation type="whole" imeMode="off" allowBlank="1" showInputMessage="1" showErrorMessage="1" sqref="AK15:AM15">
      <formula1>1</formula1>
      <formula2>31</formula2>
    </dataValidation>
    <dataValidation type="whole" imeMode="off" allowBlank="1" showInputMessage="1" showErrorMessage="1" sqref="AF15:AH15">
      <formula1>1</formula1>
      <formula2>12</formula2>
    </dataValidation>
    <dataValidation imeMode="off" allowBlank="1" showInputMessage="1" showErrorMessage="1" sqref="AA15:AC15"/>
    <dataValidation imeMode="hiragana" allowBlank="1" showInputMessage="1" showErrorMessage="1" sqref="Z7:BB7 Z9:BB9 X15:Z15 I23:BL27 I46:O46 P41:BL46"/>
  </dataValidations>
  <printOptions horizontalCentered="1"/>
  <pageMargins left="0.39370078740157483" right="0.39370078740157483" top="0.39370078740157483" bottom="0.39370078740157483" header="0" footer="0"/>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hiragana" allowBlank="1" showInputMessage="1" showErrorMessage="1">
          <x14:formula1>
            <xm:f>連絡票・作業報告データ!$C$6:$N$6</xm:f>
          </x14:formula1>
          <xm:sqref>Z11:BB11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N154"/>
  <sheetViews>
    <sheetView zoomScale="110" zoomScaleNormal="110" workbookViewId="0">
      <pane xSplit="2" ySplit="10" topLeftCell="C11" activePane="bottomRight" state="frozen"/>
      <selection activeCell="AA8" sqref="AA8:AU8"/>
      <selection pane="topRight" activeCell="AA8" sqref="AA8:AU8"/>
      <selection pane="bottomLeft" activeCell="AA8" sqref="AA8:AU8"/>
      <selection pane="bottomRight" activeCell="AA8" sqref="AA8:AU8"/>
    </sheetView>
  </sheetViews>
  <sheetFormatPr defaultRowHeight="14.25"/>
  <cols>
    <col min="1" max="1" width="1.5" style="160" customWidth="1"/>
    <col min="2" max="2" width="26.125" style="160" customWidth="1"/>
    <col min="3" max="14" width="12.625" style="160" customWidth="1"/>
    <col min="15" max="16384" width="9" style="160"/>
  </cols>
  <sheetData>
    <row r="2" spans="1:14" ht="21" customHeight="1">
      <c r="B2" s="164" t="s">
        <v>226</v>
      </c>
      <c r="C2" s="245" t="s">
        <v>227</v>
      </c>
      <c r="D2" s="246"/>
      <c r="E2" s="246"/>
      <c r="F2" s="246"/>
      <c r="G2" s="246"/>
      <c r="H2" s="246"/>
      <c r="I2" s="246"/>
      <c r="J2" s="246"/>
      <c r="K2" s="246"/>
      <c r="L2" s="246"/>
      <c r="M2" s="247"/>
      <c r="N2" s="247"/>
    </row>
    <row r="3" spans="1:14" ht="21" customHeight="1">
      <c r="B3" s="165">
        <f>除雪連絡票【様式】!Z5</f>
        <v>0</v>
      </c>
      <c r="C3" s="248" t="e">
        <f>INDEX(DATA!$A$14:$F$27,MATCH($B$3,工区,FALSE),MATCH($C$2,DATA!A13:F13,FALSE))</f>
        <v>#N/A</v>
      </c>
      <c r="D3" s="249"/>
      <c r="E3" s="249"/>
      <c r="F3" s="249"/>
      <c r="G3" s="249"/>
      <c r="H3" s="249"/>
      <c r="I3" s="249"/>
      <c r="J3" s="249"/>
      <c r="K3" s="249"/>
      <c r="L3" s="249"/>
      <c r="M3" s="249"/>
      <c r="N3" s="250"/>
    </row>
    <row r="5" spans="1:14" ht="16.5">
      <c r="B5" s="251" t="s">
        <v>270</v>
      </c>
      <c r="M5" s="252" t="s">
        <v>251</v>
      </c>
      <c r="N5" s="252" t="s">
        <v>252</v>
      </c>
    </row>
    <row r="6" spans="1:14">
      <c r="B6" s="253" t="s">
        <v>230</v>
      </c>
      <c r="C6" s="254" t="e">
        <f>IF(INDEX(DATA!$H$2:$U$7,COLUMN()-2,MATCH($B$3,DATA!$H$1:$U$1,FALSE))="","",INDEX(DATA!$H$2:$U$7,COLUMN()-2,MATCH($B$3,DATA!$H$1:$U$1,FALSE)))</f>
        <v>#N/A</v>
      </c>
      <c r="D6" s="254"/>
      <c r="E6" s="254" t="e">
        <f>IF(INDEX(DATA!$H$2:$U$7,COLUMN()-3,MATCH($B$3,DATA!$H$1:$U$1,FALSE))="","",INDEX(DATA!$H$2:$U$7,COLUMN()-3,MATCH($B$3,DATA!$H$1:$U$1,FALSE)))</f>
        <v>#N/A</v>
      </c>
      <c r="F6" s="254"/>
      <c r="G6" s="254" t="e">
        <f>IF(INDEX(DATA!$H$2:$U$7,COLUMN()-4,MATCH($B$3,DATA!$H$1:$U$1,FALSE))="","",INDEX(DATA!$H$2:$U$7,COLUMN()-4,MATCH($B$3,DATA!$H$1:$U$1,FALSE)))</f>
        <v>#N/A</v>
      </c>
      <c r="H6" s="254"/>
      <c r="I6" s="254" t="e">
        <f>IF(INDEX(DATA!$H$2:$U$7,COLUMN()-5,MATCH($B$3,DATA!$H$1:$U$1,FALSE))="","",INDEX(DATA!$H$2:$U$7,COLUMN()-5,MATCH($B$3,DATA!$H$1:$U$1,FALSE)))</f>
        <v>#N/A</v>
      </c>
      <c r="J6" s="254"/>
      <c r="K6" s="254" t="e">
        <f>IF(INDEX(DATA!$H$2:$U$7,COLUMN()-6,MATCH($B$3,DATA!$H$1:$U$1,FALSE))="","",INDEX(DATA!$H$2:$U$7,COLUMN()-6,MATCH($B$3,DATA!$H$1:$U$1,FALSE)))</f>
        <v>#N/A</v>
      </c>
      <c r="L6" s="254"/>
      <c r="M6" s="264"/>
      <c r="N6" s="264"/>
    </row>
    <row r="7" spans="1:14">
      <c r="B7" s="253" t="s">
        <v>228</v>
      </c>
      <c r="C7" s="480" t="s">
        <v>307</v>
      </c>
      <c r="D7" s="481"/>
      <c r="E7" s="480"/>
      <c r="F7" s="481"/>
      <c r="G7" s="480"/>
      <c r="H7" s="481"/>
      <c r="I7" s="480"/>
      <c r="J7" s="481"/>
      <c r="K7" s="480"/>
      <c r="L7" s="481"/>
      <c r="M7" s="264"/>
      <c r="N7" s="264"/>
    </row>
    <row r="8" spans="1:14" s="162" customFormat="1">
      <c r="B8" s="255"/>
      <c r="C8" s="256"/>
      <c r="D8" s="256"/>
      <c r="E8" s="256"/>
      <c r="F8" s="256"/>
      <c r="G8" s="256"/>
      <c r="H8" s="256"/>
      <c r="I8" s="256"/>
      <c r="J8" s="256"/>
      <c r="K8" s="256"/>
      <c r="L8" s="256"/>
      <c r="M8" s="257"/>
      <c r="N8" s="257"/>
    </row>
    <row r="9" spans="1:14" s="162" customFormat="1" ht="16.5">
      <c r="B9" s="258" t="s">
        <v>269</v>
      </c>
      <c r="C9" s="259"/>
      <c r="D9" s="259"/>
      <c r="E9" s="259"/>
      <c r="F9" s="259"/>
      <c r="G9" s="259"/>
      <c r="H9" s="259"/>
      <c r="I9" s="259"/>
      <c r="J9" s="259"/>
      <c r="K9" s="259"/>
      <c r="L9" s="259"/>
      <c r="M9" s="257"/>
      <c r="N9" s="257"/>
    </row>
    <row r="10" spans="1:14">
      <c r="B10" s="253" t="s">
        <v>266</v>
      </c>
      <c r="C10" s="253" t="s">
        <v>257</v>
      </c>
      <c r="D10" s="253" t="s">
        <v>258</v>
      </c>
      <c r="E10" s="253" t="s">
        <v>257</v>
      </c>
      <c r="F10" s="253" t="s">
        <v>258</v>
      </c>
      <c r="G10" s="253" t="s">
        <v>257</v>
      </c>
      <c r="H10" s="253" t="s">
        <v>258</v>
      </c>
      <c r="I10" s="253" t="s">
        <v>257</v>
      </c>
      <c r="J10" s="253" t="s">
        <v>258</v>
      </c>
      <c r="K10" s="260" t="s">
        <v>257</v>
      </c>
      <c r="L10" s="260" t="s">
        <v>258</v>
      </c>
      <c r="M10" s="261" t="s">
        <v>268</v>
      </c>
    </row>
    <row r="11" spans="1:14">
      <c r="A11" s="160">
        <f>IF(MOD(MATCH(B11,除雪作業報告書!$BJ$21:$BJ$34,1),2)=1,1,2)</f>
        <v>1</v>
      </c>
      <c r="B11" s="262">
        <f>+DATA!E14</f>
        <v>45972</v>
      </c>
      <c r="C11" s="265"/>
      <c r="D11" s="265"/>
      <c r="E11" s="265"/>
      <c r="F11" s="265"/>
      <c r="G11" s="265"/>
      <c r="H11" s="265"/>
      <c r="I11" s="265"/>
      <c r="J11" s="265"/>
      <c r="K11" s="265"/>
      <c r="L11" s="265"/>
      <c r="M11" s="267"/>
    </row>
    <row r="12" spans="1:14">
      <c r="A12" s="160">
        <f>IF(MOD(MATCH(B12,除雪作業報告書!$BJ$21:$BJ$34,1),2)=1,1,2)</f>
        <v>1</v>
      </c>
      <c r="B12" s="262">
        <f>+B11+1</f>
        <v>45973</v>
      </c>
      <c r="C12" s="265"/>
      <c r="D12" s="265"/>
      <c r="E12" s="265"/>
      <c r="F12" s="265"/>
      <c r="G12" s="265"/>
      <c r="H12" s="265"/>
      <c r="I12" s="265"/>
      <c r="J12" s="265"/>
      <c r="K12" s="265"/>
      <c r="L12" s="265"/>
      <c r="M12" s="267"/>
    </row>
    <row r="13" spans="1:14">
      <c r="A13" s="160">
        <f>IF(MOD(MATCH(B13,除雪作業報告書!$BJ$21:$BJ$34,1),2)=1,1,2)</f>
        <v>1</v>
      </c>
      <c r="B13" s="262">
        <f t="shared" ref="B13:B76" si="0">+B12+1</f>
        <v>45974</v>
      </c>
      <c r="C13" s="265"/>
      <c r="D13" s="265"/>
      <c r="E13" s="265"/>
      <c r="F13" s="265"/>
      <c r="G13" s="265"/>
      <c r="H13" s="265"/>
      <c r="I13" s="265"/>
      <c r="J13" s="265"/>
      <c r="K13" s="265"/>
      <c r="L13" s="265"/>
      <c r="M13" s="267"/>
    </row>
    <row r="14" spans="1:14">
      <c r="A14" s="160">
        <f>IF(MOD(MATCH(B14,除雪作業報告書!$BJ$21:$BJ$34,1),2)=1,1,2)</f>
        <v>1</v>
      </c>
      <c r="B14" s="262">
        <f t="shared" si="0"/>
        <v>45975</v>
      </c>
      <c r="C14" s="265"/>
      <c r="D14" s="265"/>
      <c r="E14" s="265"/>
      <c r="F14" s="265"/>
      <c r="G14" s="265"/>
      <c r="H14" s="265"/>
      <c r="I14" s="265"/>
      <c r="J14" s="265"/>
      <c r="K14" s="265"/>
      <c r="L14" s="265"/>
      <c r="M14" s="267"/>
    </row>
    <row r="15" spans="1:14">
      <c r="A15" s="160">
        <f>IF(MOD(MATCH(B15,除雪作業報告書!$BJ$21:$BJ$34,1),2)=1,1,2)</f>
        <v>1</v>
      </c>
      <c r="B15" s="262">
        <f t="shared" si="0"/>
        <v>45976</v>
      </c>
      <c r="C15" s="265"/>
      <c r="D15" s="265"/>
      <c r="E15" s="265"/>
      <c r="F15" s="265"/>
      <c r="G15" s="265"/>
      <c r="H15" s="265"/>
      <c r="I15" s="265"/>
      <c r="J15" s="265"/>
      <c r="K15" s="265"/>
      <c r="L15" s="265"/>
      <c r="M15" s="267"/>
    </row>
    <row r="16" spans="1:14">
      <c r="A16" s="160">
        <f>IF(MOD(MATCH(B16,除雪作業報告書!$BJ$21:$BJ$34,1),2)=1,1,2)</f>
        <v>1</v>
      </c>
      <c r="B16" s="262">
        <f t="shared" si="0"/>
        <v>45977</v>
      </c>
      <c r="C16" s="265"/>
      <c r="D16" s="265"/>
      <c r="E16" s="265"/>
      <c r="F16" s="265"/>
      <c r="G16" s="265"/>
      <c r="H16" s="265"/>
      <c r="I16" s="265"/>
      <c r="J16" s="265"/>
      <c r="K16" s="265"/>
      <c r="L16" s="265"/>
      <c r="M16" s="267"/>
    </row>
    <row r="17" spans="1:13">
      <c r="A17" s="160">
        <f>IF(MOD(MATCH(B17,除雪作業報告書!$BJ$21:$BJ$34,1),2)=1,1,2)</f>
        <v>1</v>
      </c>
      <c r="B17" s="262">
        <f t="shared" si="0"/>
        <v>45978</v>
      </c>
      <c r="C17" s="265"/>
      <c r="D17" s="265"/>
      <c r="E17" s="265"/>
      <c r="F17" s="265"/>
      <c r="G17" s="265"/>
      <c r="H17" s="265"/>
      <c r="I17" s="265"/>
      <c r="J17" s="265"/>
      <c r="K17" s="265"/>
      <c r="L17" s="265"/>
      <c r="M17" s="267"/>
    </row>
    <row r="18" spans="1:13">
      <c r="A18" s="160">
        <f>IF(MOD(MATCH(B18,除雪作業報告書!$BJ$21:$BJ$34,1),2)=1,1,2)</f>
        <v>1</v>
      </c>
      <c r="B18" s="262">
        <f t="shared" si="0"/>
        <v>45979</v>
      </c>
      <c r="C18" s="265"/>
      <c r="D18" s="265"/>
      <c r="E18" s="265"/>
      <c r="F18" s="265"/>
      <c r="G18" s="265"/>
      <c r="H18" s="265"/>
      <c r="I18" s="265"/>
      <c r="J18" s="265"/>
      <c r="K18" s="265"/>
      <c r="L18" s="265"/>
      <c r="M18" s="267"/>
    </row>
    <row r="19" spans="1:13">
      <c r="A19" s="160">
        <f>IF(MOD(MATCH(B19,除雪作業報告書!$BJ$21:$BJ$34,1),2)=1,1,2)</f>
        <v>1</v>
      </c>
      <c r="B19" s="262">
        <f t="shared" si="0"/>
        <v>45980</v>
      </c>
      <c r="C19" s="265"/>
      <c r="D19" s="265"/>
      <c r="E19" s="265"/>
      <c r="F19" s="265"/>
      <c r="G19" s="265"/>
      <c r="H19" s="265"/>
      <c r="I19" s="265"/>
      <c r="J19" s="265"/>
      <c r="K19" s="265"/>
      <c r="L19" s="265"/>
      <c r="M19" s="267"/>
    </row>
    <row r="20" spans="1:13">
      <c r="A20" s="160">
        <f>IF(MOD(MATCH(B20,除雪作業報告書!$BJ$21:$BJ$34,1),2)=1,1,2)</f>
        <v>1</v>
      </c>
      <c r="B20" s="262">
        <f t="shared" si="0"/>
        <v>45981</v>
      </c>
      <c r="C20" s="265"/>
      <c r="D20" s="265"/>
      <c r="E20" s="265"/>
      <c r="F20" s="265"/>
      <c r="G20" s="265"/>
      <c r="H20" s="265"/>
      <c r="I20" s="265"/>
      <c r="J20" s="265"/>
      <c r="K20" s="265"/>
      <c r="L20" s="265"/>
      <c r="M20" s="267"/>
    </row>
    <row r="21" spans="1:13">
      <c r="A21" s="160">
        <f>IF(MOD(MATCH(B21,除雪作業報告書!$BJ$21:$BJ$34,1),2)=1,1,2)</f>
        <v>2</v>
      </c>
      <c r="B21" s="262">
        <f t="shared" si="0"/>
        <v>45982</v>
      </c>
      <c r="C21" s="265"/>
      <c r="D21" s="265"/>
      <c r="E21" s="265"/>
      <c r="F21" s="265"/>
      <c r="G21" s="265"/>
      <c r="H21" s="265"/>
      <c r="I21" s="265"/>
      <c r="J21" s="265"/>
      <c r="K21" s="265"/>
      <c r="L21" s="265"/>
      <c r="M21" s="267"/>
    </row>
    <row r="22" spans="1:13">
      <c r="A22" s="160">
        <f>IF(MOD(MATCH(B22,除雪作業報告書!$BJ$21:$BJ$34,1),2)=1,1,2)</f>
        <v>2</v>
      </c>
      <c r="B22" s="262">
        <f t="shared" si="0"/>
        <v>45983</v>
      </c>
      <c r="C22" s="265"/>
      <c r="D22" s="265"/>
      <c r="E22" s="265"/>
      <c r="F22" s="265"/>
      <c r="G22" s="265"/>
      <c r="H22" s="265"/>
      <c r="I22" s="265"/>
      <c r="J22" s="265"/>
      <c r="K22" s="266"/>
      <c r="L22" s="266"/>
      <c r="M22" s="267"/>
    </row>
    <row r="23" spans="1:13">
      <c r="A23" s="160">
        <f>IF(MOD(MATCH(B23,除雪作業報告書!$BJ$21:$BJ$34,1),2)=1,1,2)</f>
        <v>2</v>
      </c>
      <c r="B23" s="262">
        <f t="shared" si="0"/>
        <v>45984</v>
      </c>
      <c r="C23" s="265"/>
      <c r="D23" s="265"/>
      <c r="E23" s="265"/>
      <c r="F23" s="265"/>
      <c r="G23" s="265"/>
      <c r="H23" s="265"/>
      <c r="I23" s="265"/>
      <c r="J23" s="265"/>
      <c r="K23" s="266"/>
      <c r="L23" s="266"/>
      <c r="M23" s="267"/>
    </row>
    <row r="24" spans="1:13">
      <c r="A24" s="160">
        <f>IF(MOD(MATCH(B24,除雪作業報告書!$BJ$21:$BJ$34,1),2)=1,1,2)</f>
        <v>2</v>
      </c>
      <c r="B24" s="262">
        <f t="shared" si="0"/>
        <v>45985</v>
      </c>
      <c r="C24" s="265"/>
      <c r="D24" s="265"/>
      <c r="E24" s="265"/>
      <c r="F24" s="265"/>
      <c r="G24" s="265"/>
      <c r="H24" s="265"/>
      <c r="I24" s="265"/>
      <c r="J24" s="265"/>
      <c r="K24" s="266"/>
      <c r="L24" s="266"/>
      <c r="M24" s="267"/>
    </row>
    <row r="25" spans="1:13">
      <c r="A25" s="160">
        <f>IF(MOD(MATCH(B25,除雪作業報告書!$BJ$21:$BJ$34,1),2)=1,1,2)</f>
        <v>2</v>
      </c>
      <c r="B25" s="262">
        <f t="shared" si="0"/>
        <v>45986</v>
      </c>
      <c r="C25" s="265"/>
      <c r="D25" s="265"/>
      <c r="E25" s="265"/>
      <c r="F25" s="265"/>
      <c r="G25" s="265"/>
      <c r="H25" s="265"/>
      <c r="I25" s="265"/>
      <c r="J25" s="265"/>
      <c r="K25" s="266"/>
      <c r="L25" s="266"/>
      <c r="M25" s="267"/>
    </row>
    <row r="26" spans="1:13">
      <c r="A26" s="160">
        <f>IF(MOD(MATCH(B26,除雪作業報告書!$BJ$21:$BJ$34,1),2)=1,1,2)</f>
        <v>2</v>
      </c>
      <c r="B26" s="262">
        <f t="shared" si="0"/>
        <v>45987</v>
      </c>
      <c r="C26" s="265"/>
      <c r="D26" s="265"/>
      <c r="E26" s="265"/>
      <c r="F26" s="265"/>
      <c r="G26" s="265"/>
      <c r="H26" s="265"/>
      <c r="I26" s="265"/>
      <c r="J26" s="265"/>
      <c r="K26" s="266"/>
      <c r="L26" s="266"/>
      <c r="M26" s="267"/>
    </row>
    <row r="27" spans="1:13">
      <c r="A27" s="160">
        <f>IF(MOD(MATCH(B27,除雪作業報告書!$BJ$21:$BJ$34,1),2)=1,1,2)</f>
        <v>2</v>
      </c>
      <c r="B27" s="262">
        <f t="shared" si="0"/>
        <v>45988</v>
      </c>
      <c r="C27" s="265"/>
      <c r="D27" s="265"/>
      <c r="E27" s="265"/>
      <c r="F27" s="265"/>
      <c r="G27" s="265"/>
      <c r="H27" s="265"/>
      <c r="I27" s="265"/>
      <c r="J27" s="265"/>
      <c r="K27" s="266"/>
      <c r="L27" s="266"/>
      <c r="M27" s="267"/>
    </row>
    <row r="28" spans="1:13">
      <c r="A28" s="160">
        <f>IF(MOD(MATCH(B28,除雪作業報告書!$BJ$21:$BJ$34,1),2)=1,1,2)</f>
        <v>2</v>
      </c>
      <c r="B28" s="262">
        <f t="shared" si="0"/>
        <v>45989</v>
      </c>
      <c r="C28" s="265"/>
      <c r="D28" s="265"/>
      <c r="E28" s="265"/>
      <c r="F28" s="265"/>
      <c r="G28" s="265"/>
      <c r="H28" s="265"/>
      <c r="I28" s="265"/>
      <c r="J28" s="265"/>
      <c r="K28" s="266"/>
      <c r="L28" s="266"/>
      <c r="M28" s="267"/>
    </row>
    <row r="29" spans="1:13">
      <c r="A29" s="160">
        <f>IF(MOD(MATCH(B29,除雪作業報告書!$BJ$21:$BJ$34,1),2)=1,1,2)</f>
        <v>2</v>
      </c>
      <c r="B29" s="262">
        <f t="shared" si="0"/>
        <v>45990</v>
      </c>
      <c r="C29" s="265"/>
      <c r="D29" s="265"/>
      <c r="E29" s="265"/>
      <c r="F29" s="265"/>
      <c r="G29" s="265"/>
      <c r="H29" s="265"/>
      <c r="I29" s="265"/>
      <c r="J29" s="265"/>
      <c r="K29" s="266"/>
      <c r="L29" s="266"/>
      <c r="M29" s="267"/>
    </row>
    <row r="30" spans="1:13">
      <c r="A30" s="160">
        <f>IF(MOD(MATCH(B30,除雪作業報告書!$BJ$21:$BJ$34,1),2)=1,1,2)</f>
        <v>2</v>
      </c>
      <c r="B30" s="262">
        <f t="shared" si="0"/>
        <v>45991</v>
      </c>
      <c r="C30" s="265"/>
      <c r="D30" s="265"/>
      <c r="E30" s="265"/>
      <c r="F30" s="265"/>
      <c r="G30" s="265"/>
      <c r="H30" s="265"/>
      <c r="I30" s="265"/>
      <c r="J30" s="265"/>
      <c r="K30" s="266"/>
      <c r="L30" s="266"/>
      <c r="M30" s="267"/>
    </row>
    <row r="31" spans="1:13">
      <c r="A31" s="160">
        <f>IF(MOD(MATCH(B31,除雪作業報告書!$BJ$21:$BJ$34,1),2)=1,1,2)</f>
        <v>1</v>
      </c>
      <c r="B31" s="262">
        <f t="shared" si="0"/>
        <v>45992</v>
      </c>
      <c r="C31" s="265"/>
      <c r="D31" s="265"/>
      <c r="E31" s="265"/>
      <c r="F31" s="265"/>
      <c r="G31" s="265"/>
      <c r="H31" s="265"/>
      <c r="I31" s="265"/>
      <c r="J31" s="265"/>
      <c r="K31" s="266"/>
      <c r="L31" s="266"/>
      <c r="M31" s="267"/>
    </row>
    <row r="32" spans="1:13">
      <c r="A32" s="160">
        <f>IF(MOD(MATCH(B32,除雪作業報告書!$BJ$21:$BJ$34,1),2)=1,1,2)</f>
        <v>1</v>
      </c>
      <c r="B32" s="262">
        <f t="shared" si="0"/>
        <v>45993</v>
      </c>
      <c r="C32" s="265"/>
      <c r="D32" s="265"/>
      <c r="E32" s="265"/>
      <c r="F32" s="265"/>
      <c r="G32" s="265"/>
      <c r="H32" s="265"/>
      <c r="I32" s="265"/>
      <c r="J32" s="265"/>
      <c r="K32" s="266"/>
      <c r="L32" s="266"/>
      <c r="M32" s="267"/>
    </row>
    <row r="33" spans="1:13">
      <c r="A33" s="160">
        <f>IF(MOD(MATCH(B33,除雪作業報告書!$BJ$21:$BJ$34,1),2)=1,1,2)</f>
        <v>1</v>
      </c>
      <c r="B33" s="262">
        <f t="shared" si="0"/>
        <v>45994</v>
      </c>
      <c r="C33" s="265"/>
      <c r="D33" s="265"/>
      <c r="E33" s="265"/>
      <c r="F33" s="265"/>
      <c r="G33" s="265"/>
      <c r="H33" s="265"/>
      <c r="I33" s="265"/>
      <c r="J33" s="265"/>
      <c r="K33" s="266"/>
      <c r="L33" s="266"/>
      <c r="M33" s="267"/>
    </row>
    <row r="34" spans="1:13">
      <c r="A34" s="160">
        <f>IF(MOD(MATCH(B34,除雪作業報告書!$BJ$21:$BJ$34,1),2)=1,1,2)</f>
        <v>1</v>
      </c>
      <c r="B34" s="262">
        <f t="shared" si="0"/>
        <v>45995</v>
      </c>
      <c r="C34" s="265"/>
      <c r="D34" s="265"/>
      <c r="E34" s="265"/>
      <c r="F34" s="265"/>
      <c r="G34" s="265"/>
      <c r="H34" s="265"/>
      <c r="I34" s="265"/>
      <c r="J34" s="265"/>
      <c r="K34" s="266"/>
      <c r="L34" s="266"/>
      <c r="M34" s="267"/>
    </row>
    <row r="35" spans="1:13">
      <c r="A35" s="160">
        <f>IF(MOD(MATCH(B35,除雪作業報告書!$BJ$21:$BJ$34,1),2)=1,1,2)</f>
        <v>1</v>
      </c>
      <c r="B35" s="262">
        <f t="shared" si="0"/>
        <v>45996</v>
      </c>
      <c r="C35" s="265"/>
      <c r="D35" s="265"/>
      <c r="E35" s="265"/>
      <c r="F35" s="265"/>
      <c r="G35" s="265"/>
      <c r="H35" s="265"/>
      <c r="I35" s="265"/>
      <c r="J35" s="265"/>
      <c r="K35" s="266"/>
      <c r="L35" s="266"/>
      <c r="M35" s="267"/>
    </row>
    <row r="36" spans="1:13">
      <c r="A36" s="160">
        <f>IF(MOD(MATCH(B36,除雪作業報告書!$BJ$21:$BJ$34,1),2)=1,1,2)</f>
        <v>1</v>
      </c>
      <c r="B36" s="262">
        <f t="shared" si="0"/>
        <v>45997</v>
      </c>
      <c r="C36" s="265"/>
      <c r="D36" s="265"/>
      <c r="E36" s="265"/>
      <c r="F36" s="265"/>
      <c r="G36" s="265"/>
      <c r="H36" s="265"/>
      <c r="I36" s="265"/>
      <c r="J36" s="265"/>
      <c r="K36" s="266"/>
      <c r="L36" s="266"/>
      <c r="M36" s="267"/>
    </row>
    <row r="37" spans="1:13">
      <c r="A37" s="160">
        <f>IF(MOD(MATCH(B37,除雪作業報告書!$BJ$21:$BJ$34,1),2)=1,1,2)</f>
        <v>1</v>
      </c>
      <c r="B37" s="262">
        <f t="shared" si="0"/>
        <v>45998</v>
      </c>
      <c r="C37" s="265"/>
      <c r="D37" s="265"/>
      <c r="E37" s="265"/>
      <c r="F37" s="265"/>
      <c r="G37" s="265"/>
      <c r="H37" s="265"/>
      <c r="I37" s="265"/>
      <c r="J37" s="265"/>
      <c r="K37" s="266"/>
      <c r="L37" s="266"/>
      <c r="M37" s="267"/>
    </row>
    <row r="38" spans="1:13">
      <c r="A38" s="160">
        <f>IF(MOD(MATCH(B38,除雪作業報告書!$BJ$21:$BJ$34,1),2)=1,1,2)</f>
        <v>1</v>
      </c>
      <c r="B38" s="262">
        <f t="shared" si="0"/>
        <v>45999</v>
      </c>
      <c r="C38" s="265"/>
      <c r="D38" s="265"/>
      <c r="E38" s="265"/>
      <c r="F38" s="265"/>
      <c r="G38" s="265"/>
      <c r="H38" s="265"/>
      <c r="I38" s="265"/>
      <c r="J38" s="265"/>
      <c r="K38" s="266"/>
      <c r="L38" s="266"/>
      <c r="M38" s="267"/>
    </row>
    <row r="39" spans="1:13">
      <c r="A39" s="160">
        <f>IF(MOD(MATCH(B39,除雪作業報告書!$BJ$21:$BJ$34,1),2)=1,1,2)</f>
        <v>1</v>
      </c>
      <c r="B39" s="262">
        <f t="shared" si="0"/>
        <v>46000</v>
      </c>
      <c r="C39" s="265"/>
      <c r="D39" s="265"/>
      <c r="E39" s="265"/>
      <c r="F39" s="265"/>
      <c r="G39" s="265"/>
      <c r="H39" s="265"/>
      <c r="I39" s="265"/>
      <c r="J39" s="265"/>
      <c r="K39" s="266"/>
      <c r="L39" s="266"/>
      <c r="M39" s="267"/>
    </row>
    <row r="40" spans="1:13">
      <c r="A40" s="160">
        <f>IF(MOD(MATCH(B40,除雪作業報告書!$BJ$21:$BJ$34,1),2)=1,1,2)</f>
        <v>1</v>
      </c>
      <c r="B40" s="262">
        <f t="shared" si="0"/>
        <v>46001</v>
      </c>
      <c r="C40" s="265"/>
      <c r="D40" s="265"/>
      <c r="E40" s="265"/>
      <c r="F40" s="265"/>
      <c r="G40" s="265"/>
      <c r="H40" s="265"/>
      <c r="I40" s="265"/>
      <c r="J40" s="265"/>
      <c r="K40" s="266"/>
      <c r="L40" s="266"/>
      <c r="M40" s="267"/>
    </row>
    <row r="41" spans="1:13">
      <c r="A41" s="160">
        <f>IF(MOD(MATCH(B41,除雪作業報告書!$BJ$21:$BJ$34,1),2)=1,1,2)</f>
        <v>2</v>
      </c>
      <c r="B41" s="262">
        <f t="shared" si="0"/>
        <v>46002</v>
      </c>
      <c r="C41" s="265"/>
      <c r="D41" s="265"/>
      <c r="E41" s="265"/>
      <c r="F41" s="265"/>
      <c r="G41" s="265"/>
      <c r="H41" s="265"/>
      <c r="I41" s="265"/>
      <c r="J41" s="265"/>
      <c r="K41" s="266"/>
      <c r="L41" s="266"/>
      <c r="M41" s="267"/>
    </row>
    <row r="42" spans="1:13">
      <c r="A42" s="160">
        <f>IF(MOD(MATCH(B42,除雪作業報告書!$BJ$21:$BJ$34,1),2)=1,1,2)</f>
        <v>2</v>
      </c>
      <c r="B42" s="262">
        <f t="shared" si="0"/>
        <v>46003</v>
      </c>
      <c r="C42" s="265"/>
      <c r="D42" s="265"/>
      <c r="E42" s="265"/>
      <c r="F42" s="265"/>
      <c r="G42" s="265"/>
      <c r="H42" s="265"/>
      <c r="I42" s="265"/>
      <c r="J42" s="265"/>
      <c r="K42" s="266"/>
      <c r="L42" s="266"/>
      <c r="M42" s="267"/>
    </row>
    <row r="43" spans="1:13">
      <c r="A43" s="160">
        <f>IF(MOD(MATCH(B43,除雪作業報告書!$BJ$21:$BJ$34,1),2)=1,1,2)</f>
        <v>2</v>
      </c>
      <c r="B43" s="262">
        <f t="shared" si="0"/>
        <v>46004</v>
      </c>
      <c r="C43" s="265"/>
      <c r="D43" s="265"/>
      <c r="E43" s="265"/>
      <c r="F43" s="265"/>
      <c r="G43" s="265"/>
      <c r="H43" s="265"/>
      <c r="I43" s="265"/>
      <c r="J43" s="265"/>
      <c r="K43" s="266"/>
      <c r="L43" s="266"/>
      <c r="M43" s="267"/>
    </row>
    <row r="44" spans="1:13">
      <c r="A44" s="160">
        <f>IF(MOD(MATCH(B44,除雪作業報告書!$BJ$21:$BJ$34,1),2)=1,1,2)</f>
        <v>2</v>
      </c>
      <c r="B44" s="262">
        <f t="shared" si="0"/>
        <v>46005</v>
      </c>
      <c r="C44" s="265"/>
      <c r="D44" s="265"/>
      <c r="E44" s="265"/>
      <c r="F44" s="265"/>
      <c r="G44" s="265"/>
      <c r="H44" s="265"/>
      <c r="I44" s="265"/>
      <c r="J44" s="265"/>
      <c r="K44" s="266"/>
      <c r="L44" s="266"/>
      <c r="M44" s="267"/>
    </row>
    <row r="45" spans="1:13">
      <c r="A45" s="160">
        <f>IF(MOD(MATCH(B45,除雪作業報告書!$BJ$21:$BJ$34,1),2)=1,1,2)</f>
        <v>2</v>
      </c>
      <c r="B45" s="262">
        <f t="shared" si="0"/>
        <v>46006</v>
      </c>
      <c r="C45" s="265"/>
      <c r="D45" s="265"/>
      <c r="E45" s="265"/>
      <c r="F45" s="265"/>
      <c r="G45" s="265"/>
      <c r="H45" s="265"/>
      <c r="I45" s="265"/>
      <c r="J45" s="265"/>
      <c r="K45" s="266"/>
      <c r="L45" s="266"/>
      <c r="M45" s="267"/>
    </row>
    <row r="46" spans="1:13">
      <c r="A46" s="160">
        <f>IF(MOD(MATCH(B46,除雪作業報告書!$BJ$21:$BJ$34,1),2)=1,1,2)</f>
        <v>2</v>
      </c>
      <c r="B46" s="262">
        <f t="shared" si="0"/>
        <v>46007</v>
      </c>
      <c r="C46" s="265"/>
      <c r="D46" s="265"/>
      <c r="E46" s="265"/>
      <c r="F46" s="265"/>
      <c r="G46" s="265"/>
      <c r="H46" s="265"/>
      <c r="I46" s="265"/>
      <c r="J46" s="265"/>
      <c r="K46" s="266"/>
      <c r="L46" s="266"/>
      <c r="M46" s="267"/>
    </row>
    <row r="47" spans="1:13">
      <c r="A47" s="160">
        <f>IF(MOD(MATCH(B47,除雪作業報告書!$BJ$21:$BJ$34,1),2)=1,1,2)</f>
        <v>2</v>
      </c>
      <c r="B47" s="262">
        <f t="shared" si="0"/>
        <v>46008</v>
      </c>
      <c r="C47" s="265"/>
      <c r="D47" s="265"/>
      <c r="E47" s="265"/>
      <c r="F47" s="265"/>
      <c r="G47" s="265"/>
      <c r="H47" s="265"/>
      <c r="I47" s="265"/>
      <c r="J47" s="265"/>
      <c r="K47" s="266"/>
      <c r="L47" s="266"/>
      <c r="M47" s="267"/>
    </row>
    <row r="48" spans="1:13">
      <c r="A48" s="160">
        <f>IF(MOD(MATCH(B48,除雪作業報告書!$BJ$21:$BJ$34,1),2)=1,1,2)</f>
        <v>2</v>
      </c>
      <c r="B48" s="262">
        <f t="shared" si="0"/>
        <v>46009</v>
      </c>
      <c r="C48" s="265"/>
      <c r="D48" s="265"/>
      <c r="E48" s="265"/>
      <c r="F48" s="265"/>
      <c r="G48" s="265"/>
      <c r="H48" s="265"/>
      <c r="I48" s="265"/>
      <c r="J48" s="265"/>
      <c r="K48" s="266"/>
      <c r="L48" s="266"/>
      <c r="M48" s="267"/>
    </row>
    <row r="49" spans="1:13">
      <c r="A49" s="160">
        <f>IF(MOD(MATCH(B49,除雪作業報告書!$BJ$21:$BJ$34,1),2)=1,1,2)</f>
        <v>2</v>
      </c>
      <c r="B49" s="262">
        <f t="shared" si="0"/>
        <v>46010</v>
      </c>
      <c r="C49" s="265"/>
      <c r="D49" s="265"/>
      <c r="E49" s="265"/>
      <c r="F49" s="265"/>
      <c r="G49" s="265"/>
      <c r="H49" s="265"/>
      <c r="I49" s="265"/>
      <c r="J49" s="265"/>
      <c r="K49" s="266"/>
      <c r="L49" s="266"/>
      <c r="M49" s="267"/>
    </row>
    <row r="50" spans="1:13">
      <c r="A50" s="160">
        <f>IF(MOD(MATCH(B50,除雪作業報告書!$BJ$21:$BJ$34,1),2)=1,1,2)</f>
        <v>2</v>
      </c>
      <c r="B50" s="262">
        <f t="shared" si="0"/>
        <v>46011</v>
      </c>
      <c r="C50" s="265"/>
      <c r="D50" s="265"/>
      <c r="E50" s="265"/>
      <c r="F50" s="265"/>
      <c r="G50" s="265"/>
      <c r="H50" s="265"/>
      <c r="I50" s="265"/>
      <c r="J50" s="265"/>
      <c r="K50" s="266"/>
      <c r="L50" s="266"/>
      <c r="M50" s="267"/>
    </row>
    <row r="51" spans="1:13">
      <c r="A51" s="160">
        <f>IF(MOD(MATCH(B51,除雪作業報告書!$BJ$21:$BJ$34,1),2)=1,1,2)</f>
        <v>1</v>
      </c>
      <c r="B51" s="262">
        <f t="shared" si="0"/>
        <v>46012</v>
      </c>
      <c r="C51" s="265"/>
      <c r="D51" s="265"/>
      <c r="E51" s="265"/>
      <c r="F51" s="265"/>
      <c r="G51" s="265"/>
      <c r="H51" s="265"/>
      <c r="I51" s="265"/>
      <c r="J51" s="265"/>
      <c r="K51" s="266"/>
      <c r="L51" s="266"/>
      <c r="M51" s="267"/>
    </row>
    <row r="52" spans="1:13">
      <c r="A52" s="160">
        <f>IF(MOD(MATCH(B52,除雪作業報告書!$BJ$21:$BJ$34,1),2)=1,1,2)</f>
        <v>1</v>
      </c>
      <c r="B52" s="262">
        <f t="shared" si="0"/>
        <v>46013</v>
      </c>
      <c r="C52" s="265"/>
      <c r="D52" s="265"/>
      <c r="E52" s="265"/>
      <c r="F52" s="265"/>
      <c r="G52" s="265"/>
      <c r="H52" s="265"/>
      <c r="I52" s="265"/>
      <c r="J52" s="265"/>
      <c r="K52" s="266"/>
      <c r="L52" s="266"/>
      <c r="M52" s="267"/>
    </row>
    <row r="53" spans="1:13">
      <c r="A53" s="160">
        <f>IF(MOD(MATCH(B53,除雪作業報告書!$BJ$21:$BJ$34,1),2)=1,1,2)</f>
        <v>1</v>
      </c>
      <c r="B53" s="262">
        <f t="shared" si="0"/>
        <v>46014</v>
      </c>
      <c r="C53" s="265"/>
      <c r="D53" s="265"/>
      <c r="E53" s="265"/>
      <c r="F53" s="265"/>
      <c r="G53" s="265"/>
      <c r="H53" s="265"/>
      <c r="I53" s="265"/>
      <c r="J53" s="265"/>
      <c r="K53" s="266"/>
      <c r="L53" s="266"/>
      <c r="M53" s="267"/>
    </row>
    <row r="54" spans="1:13">
      <c r="A54" s="160">
        <f>IF(MOD(MATCH(B54,除雪作業報告書!$BJ$21:$BJ$34,1),2)=1,1,2)</f>
        <v>1</v>
      </c>
      <c r="B54" s="262">
        <f t="shared" si="0"/>
        <v>46015</v>
      </c>
      <c r="C54" s="265"/>
      <c r="D54" s="265"/>
      <c r="E54" s="265"/>
      <c r="F54" s="265"/>
      <c r="G54" s="265"/>
      <c r="H54" s="265"/>
      <c r="I54" s="265"/>
      <c r="J54" s="265"/>
      <c r="K54" s="266"/>
      <c r="L54" s="266"/>
      <c r="M54" s="267"/>
    </row>
    <row r="55" spans="1:13">
      <c r="A55" s="160">
        <f>IF(MOD(MATCH(B55,除雪作業報告書!$BJ$21:$BJ$34,1),2)=1,1,2)</f>
        <v>1</v>
      </c>
      <c r="B55" s="262">
        <f t="shared" si="0"/>
        <v>46016</v>
      </c>
      <c r="C55" s="265"/>
      <c r="D55" s="265"/>
      <c r="E55" s="265"/>
      <c r="F55" s="265"/>
      <c r="G55" s="265"/>
      <c r="H55" s="265"/>
      <c r="I55" s="265"/>
      <c r="J55" s="265"/>
      <c r="K55" s="266"/>
      <c r="L55" s="266"/>
      <c r="M55" s="267"/>
    </row>
    <row r="56" spans="1:13">
      <c r="A56" s="160">
        <f>IF(MOD(MATCH(B56,除雪作業報告書!$BJ$21:$BJ$34,1),2)=1,1,2)</f>
        <v>1</v>
      </c>
      <c r="B56" s="262">
        <f t="shared" si="0"/>
        <v>46017</v>
      </c>
      <c r="C56" s="265"/>
      <c r="D56" s="265"/>
      <c r="E56" s="265"/>
      <c r="F56" s="265"/>
      <c r="G56" s="265"/>
      <c r="H56" s="265"/>
      <c r="I56" s="265"/>
      <c r="J56" s="265"/>
      <c r="K56" s="266"/>
      <c r="L56" s="266"/>
      <c r="M56" s="267"/>
    </row>
    <row r="57" spans="1:13">
      <c r="A57" s="160">
        <f>IF(MOD(MATCH(B57,除雪作業報告書!$BJ$21:$BJ$34,1),2)=1,1,2)</f>
        <v>1</v>
      </c>
      <c r="B57" s="262">
        <f t="shared" si="0"/>
        <v>46018</v>
      </c>
      <c r="C57" s="265"/>
      <c r="D57" s="265"/>
      <c r="E57" s="265"/>
      <c r="F57" s="265"/>
      <c r="G57" s="265"/>
      <c r="H57" s="265"/>
      <c r="I57" s="265"/>
      <c r="J57" s="265"/>
      <c r="K57" s="266"/>
      <c r="L57" s="266"/>
      <c r="M57" s="267"/>
    </row>
    <row r="58" spans="1:13">
      <c r="A58" s="160">
        <f>IF(MOD(MATCH(B58,除雪作業報告書!$BJ$21:$BJ$34,1),2)=1,1,2)</f>
        <v>1</v>
      </c>
      <c r="B58" s="262">
        <f t="shared" si="0"/>
        <v>46019</v>
      </c>
      <c r="C58" s="265"/>
      <c r="D58" s="265"/>
      <c r="E58" s="265"/>
      <c r="F58" s="265"/>
      <c r="G58" s="265"/>
      <c r="H58" s="265"/>
      <c r="I58" s="265"/>
      <c r="J58" s="265"/>
      <c r="K58" s="266"/>
      <c r="L58" s="266"/>
      <c r="M58" s="267"/>
    </row>
    <row r="59" spans="1:13">
      <c r="A59" s="160">
        <f>IF(MOD(MATCH(B59,除雪作業報告書!$BJ$21:$BJ$34,1),2)=1,1,2)</f>
        <v>1</v>
      </c>
      <c r="B59" s="262">
        <f t="shared" si="0"/>
        <v>46020</v>
      </c>
      <c r="C59" s="265"/>
      <c r="D59" s="265"/>
      <c r="E59" s="265"/>
      <c r="F59" s="265"/>
      <c r="G59" s="265"/>
      <c r="H59" s="265"/>
      <c r="I59" s="265"/>
      <c r="J59" s="265"/>
      <c r="K59" s="266"/>
      <c r="L59" s="266"/>
      <c r="M59" s="267"/>
    </row>
    <row r="60" spans="1:13">
      <c r="A60" s="160">
        <f>IF(MOD(MATCH(B60,除雪作業報告書!$BJ$21:$BJ$34,1),2)=1,1,2)</f>
        <v>1</v>
      </c>
      <c r="B60" s="262">
        <f t="shared" si="0"/>
        <v>46021</v>
      </c>
      <c r="C60" s="265"/>
      <c r="D60" s="265"/>
      <c r="E60" s="265"/>
      <c r="F60" s="265"/>
      <c r="G60" s="265"/>
      <c r="H60" s="265"/>
      <c r="I60" s="265"/>
      <c r="J60" s="265"/>
      <c r="K60" s="266"/>
      <c r="L60" s="266"/>
      <c r="M60" s="267"/>
    </row>
    <row r="61" spans="1:13">
      <c r="A61" s="160">
        <f>IF(MOD(MATCH(B61,除雪作業報告書!$BJ$21:$BJ$34,1),2)=1,1,2)</f>
        <v>1</v>
      </c>
      <c r="B61" s="262">
        <f t="shared" si="0"/>
        <v>46022</v>
      </c>
      <c r="C61" s="265"/>
      <c r="D61" s="265"/>
      <c r="E61" s="265"/>
      <c r="F61" s="265"/>
      <c r="G61" s="265"/>
      <c r="H61" s="265"/>
      <c r="I61" s="265"/>
      <c r="J61" s="265"/>
      <c r="K61" s="266"/>
      <c r="L61" s="266"/>
      <c r="M61" s="267"/>
    </row>
    <row r="62" spans="1:13">
      <c r="A62" s="160">
        <f>IF(MOD(MATCH(B62,除雪作業報告書!$BJ$21:$BJ$34,1),2)=1,1,2)</f>
        <v>2</v>
      </c>
      <c r="B62" s="262">
        <f t="shared" si="0"/>
        <v>46023</v>
      </c>
      <c r="C62" s="265"/>
      <c r="D62" s="265"/>
      <c r="E62" s="265"/>
      <c r="F62" s="265"/>
      <c r="G62" s="265"/>
      <c r="H62" s="265"/>
      <c r="I62" s="265"/>
      <c r="J62" s="265"/>
      <c r="K62" s="266"/>
      <c r="L62" s="266"/>
      <c r="M62" s="267"/>
    </row>
    <row r="63" spans="1:13">
      <c r="A63" s="160">
        <f>IF(MOD(MATCH(B63,除雪作業報告書!$BJ$21:$BJ$34,1),2)=1,1,2)</f>
        <v>2</v>
      </c>
      <c r="B63" s="262">
        <f t="shared" si="0"/>
        <v>46024</v>
      </c>
      <c r="C63" s="265"/>
      <c r="D63" s="265"/>
      <c r="E63" s="265"/>
      <c r="F63" s="265"/>
      <c r="G63" s="265"/>
      <c r="H63" s="265"/>
      <c r="I63" s="265"/>
      <c r="J63" s="265"/>
      <c r="K63" s="266"/>
      <c r="L63" s="266"/>
      <c r="M63" s="267"/>
    </row>
    <row r="64" spans="1:13">
      <c r="A64" s="160">
        <f>IF(MOD(MATCH(B64,除雪作業報告書!$BJ$21:$BJ$34,1),2)=1,1,2)</f>
        <v>2</v>
      </c>
      <c r="B64" s="262">
        <f t="shared" si="0"/>
        <v>46025</v>
      </c>
      <c r="C64" s="265"/>
      <c r="D64" s="265"/>
      <c r="E64" s="265"/>
      <c r="F64" s="265"/>
      <c r="G64" s="265"/>
      <c r="H64" s="265"/>
      <c r="I64" s="265"/>
      <c r="J64" s="265"/>
      <c r="K64" s="266"/>
      <c r="L64" s="266"/>
      <c r="M64" s="267"/>
    </row>
    <row r="65" spans="1:13">
      <c r="A65" s="160">
        <f>IF(MOD(MATCH(B65,除雪作業報告書!$BJ$21:$BJ$34,1),2)=1,1,2)</f>
        <v>2</v>
      </c>
      <c r="B65" s="262">
        <f t="shared" si="0"/>
        <v>46026</v>
      </c>
      <c r="C65" s="265"/>
      <c r="D65" s="265"/>
      <c r="E65" s="265"/>
      <c r="F65" s="265"/>
      <c r="G65" s="265"/>
      <c r="H65" s="265"/>
      <c r="I65" s="265"/>
      <c r="J65" s="265"/>
      <c r="K65" s="266"/>
      <c r="L65" s="266"/>
      <c r="M65" s="267"/>
    </row>
    <row r="66" spans="1:13">
      <c r="A66" s="160">
        <f>IF(MOD(MATCH(B66,除雪作業報告書!$BJ$21:$BJ$34,1),2)=1,1,2)</f>
        <v>2</v>
      </c>
      <c r="B66" s="262">
        <f t="shared" si="0"/>
        <v>46027</v>
      </c>
      <c r="C66" s="265"/>
      <c r="D66" s="265"/>
      <c r="E66" s="265"/>
      <c r="F66" s="265"/>
      <c r="G66" s="265"/>
      <c r="H66" s="265"/>
      <c r="I66" s="265"/>
      <c r="J66" s="265"/>
      <c r="K66" s="266"/>
      <c r="L66" s="266"/>
      <c r="M66" s="267"/>
    </row>
    <row r="67" spans="1:13">
      <c r="A67" s="160">
        <f>IF(MOD(MATCH(B67,除雪作業報告書!$BJ$21:$BJ$34,1),2)=1,1,2)</f>
        <v>2</v>
      </c>
      <c r="B67" s="262">
        <f t="shared" si="0"/>
        <v>46028</v>
      </c>
      <c r="C67" s="265"/>
      <c r="D67" s="265"/>
      <c r="E67" s="265"/>
      <c r="F67" s="265"/>
      <c r="G67" s="265"/>
      <c r="H67" s="265"/>
      <c r="I67" s="265"/>
      <c r="J67" s="265"/>
      <c r="K67" s="266"/>
      <c r="L67" s="266"/>
      <c r="M67" s="267"/>
    </row>
    <row r="68" spans="1:13">
      <c r="A68" s="160">
        <f>IF(MOD(MATCH(B68,除雪作業報告書!$BJ$21:$BJ$34,1),2)=1,1,2)</f>
        <v>2</v>
      </c>
      <c r="B68" s="262">
        <f t="shared" si="0"/>
        <v>46029</v>
      </c>
      <c r="C68" s="265"/>
      <c r="D68" s="265"/>
      <c r="E68" s="265"/>
      <c r="F68" s="265"/>
      <c r="G68" s="265"/>
      <c r="H68" s="265"/>
      <c r="I68" s="265"/>
      <c r="J68" s="265"/>
      <c r="K68" s="266"/>
      <c r="L68" s="266"/>
      <c r="M68" s="267"/>
    </row>
    <row r="69" spans="1:13">
      <c r="A69" s="160">
        <f>IF(MOD(MATCH(B69,除雪作業報告書!$BJ$21:$BJ$34,1),2)=1,1,2)</f>
        <v>2</v>
      </c>
      <c r="B69" s="262">
        <f t="shared" si="0"/>
        <v>46030</v>
      </c>
      <c r="C69" s="265"/>
      <c r="D69" s="265"/>
      <c r="E69" s="265"/>
      <c r="F69" s="265"/>
      <c r="G69" s="265"/>
      <c r="H69" s="265"/>
      <c r="I69" s="265"/>
      <c r="J69" s="265"/>
      <c r="K69" s="266"/>
      <c r="L69" s="266"/>
      <c r="M69" s="267"/>
    </row>
    <row r="70" spans="1:13">
      <c r="A70" s="160">
        <f>IF(MOD(MATCH(B70,除雪作業報告書!$BJ$21:$BJ$34,1),2)=1,1,2)</f>
        <v>2</v>
      </c>
      <c r="B70" s="262">
        <f t="shared" si="0"/>
        <v>46031</v>
      </c>
      <c r="C70" s="265"/>
      <c r="D70" s="265"/>
      <c r="E70" s="265"/>
      <c r="F70" s="265"/>
      <c r="G70" s="265"/>
      <c r="H70" s="265"/>
      <c r="I70" s="265"/>
      <c r="J70" s="265"/>
      <c r="K70" s="266"/>
      <c r="L70" s="266"/>
      <c r="M70" s="267"/>
    </row>
    <row r="71" spans="1:13">
      <c r="A71" s="160">
        <f>IF(MOD(MATCH(B71,除雪作業報告書!$BJ$21:$BJ$34,1),2)=1,1,2)</f>
        <v>2</v>
      </c>
      <c r="B71" s="262">
        <f t="shared" si="0"/>
        <v>46032</v>
      </c>
      <c r="C71" s="265"/>
      <c r="D71" s="265"/>
      <c r="E71" s="265"/>
      <c r="F71" s="265"/>
      <c r="G71" s="265"/>
      <c r="H71" s="265"/>
      <c r="I71" s="265"/>
      <c r="J71" s="265"/>
      <c r="K71" s="266"/>
      <c r="L71" s="266"/>
      <c r="M71" s="267"/>
    </row>
    <row r="72" spans="1:13">
      <c r="A72" s="160">
        <f>IF(MOD(MATCH(B72,除雪作業報告書!$BJ$21:$BJ$34,1),2)=1,1,2)</f>
        <v>1</v>
      </c>
      <c r="B72" s="262">
        <f t="shared" si="0"/>
        <v>46033</v>
      </c>
      <c r="C72" s="265"/>
      <c r="D72" s="265"/>
      <c r="E72" s="265"/>
      <c r="F72" s="265"/>
      <c r="G72" s="265"/>
      <c r="H72" s="265"/>
      <c r="I72" s="265"/>
      <c r="J72" s="265"/>
      <c r="K72" s="266"/>
      <c r="L72" s="266"/>
      <c r="M72" s="267"/>
    </row>
    <row r="73" spans="1:13">
      <c r="A73" s="160">
        <f>IF(MOD(MATCH(B73,除雪作業報告書!$BJ$21:$BJ$34,1),2)=1,1,2)</f>
        <v>1</v>
      </c>
      <c r="B73" s="262">
        <f t="shared" si="0"/>
        <v>46034</v>
      </c>
      <c r="C73" s="265"/>
      <c r="D73" s="265"/>
      <c r="E73" s="265"/>
      <c r="F73" s="265"/>
      <c r="G73" s="265"/>
      <c r="H73" s="265"/>
      <c r="I73" s="265"/>
      <c r="J73" s="265"/>
      <c r="K73" s="266"/>
      <c r="L73" s="266"/>
      <c r="M73" s="267"/>
    </row>
    <row r="74" spans="1:13">
      <c r="A74" s="160">
        <f>IF(MOD(MATCH(B74,除雪作業報告書!$BJ$21:$BJ$34,1),2)=1,1,2)</f>
        <v>1</v>
      </c>
      <c r="B74" s="262">
        <f t="shared" si="0"/>
        <v>46035</v>
      </c>
      <c r="C74" s="265"/>
      <c r="D74" s="265"/>
      <c r="E74" s="265"/>
      <c r="F74" s="265"/>
      <c r="G74" s="265"/>
      <c r="H74" s="265"/>
      <c r="I74" s="265"/>
      <c r="J74" s="265"/>
      <c r="K74" s="266"/>
      <c r="L74" s="266"/>
      <c r="M74" s="267"/>
    </row>
    <row r="75" spans="1:13">
      <c r="A75" s="160">
        <f>IF(MOD(MATCH(B75,除雪作業報告書!$BJ$21:$BJ$34,1),2)=1,1,2)</f>
        <v>1</v>
      </c>
      <c r="B75" s="262">
        <f t="shared" si="0"/>
        <v>46036</v>
      </c>
      <c r="C75" s="265"/>
      <c r="D75" s="265"/>
      <c r="E75" s="265"/>
      <c r="F75" s="265"/>
      <c r="G75" s="265"/>
      <c r="H75" s="265"/>
      <c r="I75" s="265"/>
      <c r="J75" s="265"/>
      <c r="K75" s="266"/>
      <c r="L75" s="266"/>
      <c r="M75" s="267"/>
    </row>
    <row r="76" spans="1:13">
      <c r="A76" s="160">
        <f>IF(MOD(MATCH(B76,除雪作業報告書!$BJ$21:$BJ$34,1),2)=1,1,2)</f>
        <v>1</v>
      </c>
      <c r="B76" s="262">
        <f t="shared" si="0"/>
        <v>46037</v>
      </c>
      <c r="C76" s="265"/>
      <c r="D76" s="265"/>
      <c r="E76" s="265"/>
      <c r="F76" s="265"/>
      <c r="G76" s="265"/>
      <c r="H76" s="265"/>
      <c r="I76" s="265"/>
      <c r="J76" s="265"/>
      <c r="K76" s="266"/>
      <c r="L76" s="266"/>
      <c r="M76" s="267"/>
    </row>
    <row r="77" spans="1:13">
      <c r="A77" s="160">
        <f>IF(MOD(MATCH(B77,除雪作業報告書!$BJ$21:$BJ$34,1),2)=1,1,2)</f>
        <v>1</v>
      </c>
      <c r="B77" s="262">
        <f t="shared" ref="B77:B140" si="1">+B76+1</f>
        <v>46038</v>
      </c>
      <c r="C77" s="265"/>
      <c r="D77" s="265"/>
      <c r="E77" s="265"/>
      <c r="F77" s="265"/>
      <c r="G77" s="265"/>
      <c r="H77" s="265"/>
      <c r="I77" s="265"/>
      <c r="J77" s="265"/>
      <c r="K77" s="266"/>
      <c r="L77" s="266"/>
      <c r="M77" s="267"/>
    </row>
    <row r="78" spans="1:13">
      <c r="A78" s="160">
        <f>IF(MOD(MATCH(B78,除雪作業報告書!$BJ$21:$BJ$34,1),2)=1,1,2)</f>
        <v>1</v>
      </c>
      <c r="B78" s="262">
        <f t="shared" si="1"/>
        <v>46039</v>
      </c>
      <c r="C78" s="265"/>
      <c r="D78" s="265"/>
      <c r="E78" s="265"/>
      <c r="F78" s="265"/>
      <c r="G78" s="265"/>
      <c r="H78" s="265"/>
      <c r="I78" s="265"/>
      <c r="J78" s="265"/>
      <c r="K78" s="266"/>
      <c r="L78" s="266"/>
      <c r="M78" s="267"/>
    </row>
    <row r="79" spans="1:13">
      <c r="A79" s="160">
        <f>IF(MOD(MATCH(B79,除雪作業報告書!$BJ$21:$BJ$34,1),2)=1,1,2)</f>
        <v>1</v>
      </c>
      <c r="B79" s="262">
        <f t="shared" si="1"/>
        <v>46040</v>
      </c>
      <c r="C79" s="265"/>
      <c r="D79" s="265"/>
      <c r="E79" s="265"/>
      <c r="F79" s="265"/>
      <c r="G79" s="265"/>
      <c r="H79" s="265"/>
      <c r="I79" s="265"/>
      <c r="J79" s="265"/>
      <c r="K79" s="266"/>
      <c r="L79" s="266"/>
      <c r="M79" s="267"/>
    </row>
    <row r="80" spans="1:13">
      <c r="A80" s="160">
        <f>IF(MOD(MATCH(B80,除雪作業報告書!$BJ$21:$BJ$34,1),2)=1,1,2)</f>
        <v>1</v>
      </c>
      <c r="B80" s="262">
        <f t="shared" si="1"/>
        <v>46041</v>
      </c>
      <c r="C80" s="265"/>
      <c r="D80" s="265"/>
      <c r="E80" s="265"/>
      <c r="F80" s="265"/>
      <c r="G80" s="265"/>
      <c r="H80" s="265"/>
      <c r="I80" s="265"/>
      <c r="J80" s="265"/>
      <c r="K80" s="266"/>
      <c r="L80" s="266"/>
      <c r="M80" s="267"/>
    </row>
    <row r="81" spans="1:13">
      <c r="A81" s="160">
        <f>IF(MOD(MATCH(B81,除雪作業報告書!$BJ$21:$BJ$34,1),2)=1,1,2)</f>
        <v>1</v>
      </c>
      <c r="B81" s="262">
        <f t="shared" si="1"/>
        <v>46042</v>
      </c>
      <c r="C81" s="265"/>
      <c r="D81" s="265"/>
      <c r="E81" s="265"/>
      <c r="F81" s="265"/>
      <c r="G81" s="265"/>
      <c r="H81" s="265"/>
      <c r="I81" s="265"/>
      <c r="J81" s="265"/>
      <c r="K81" s="266"/>
      <c r="L81" s="266"/>
      <c r="M81" s="267"/>
    </row>
    <row r="82" spans="1:13">
      <c r="A82" s="160">
        <f>IF(MOD(MATCH(B82,除雪作業報告書!$BJ$21:$BJ$34,1),2)=1,1,2)</f>
        <v>2</v>
      </c>
      <c r="B82" s="262">
        <f t="shared" si="1"/>
        <v>46043</v>
      </c>
      <c r="C82" s="265"/>
      <c r="D82" s="265"/>
      <c r="E82" s="265"/>
      <c r="F82" s="265"/>
      <c r="G82" s="265"/>
      <c r="H82" s="265"/>
      <c r="I82" s="265"/>
      <c r="J82" s="265"/>
      <c r="K82" s="266"/>
      <c r="L82" s="266"/>
      <c r="M82" s="267"/>
    </row>
    <row r="83" spans="1:13">
      <c r="A83" s="160">
        <f>IF(MOD(MATCH(B83,除雪作業報告書!$BJ$21:$BJ$34,1),2)=1,1,2)</f>
        <v>2</v>
      </c>
      <c r="B83" s="262">
        <f t="shared" si="1"/>
        <v>46044</v>
      </c>
      <c r="C83" s="265"/>
      <c r="D83" s="265"/>
      <c r="E83" s="265"/>
      <c r="F83" s="265"/>
      <c r="G83" s="265"/>
      <c r="H83" s="265"/>
      <c r="I83" s="265"/>
      <c r="J83" s="265"/>
      <c r="K83" s="266"/>
      <c r="L83" s="266"/>
      <c r="M83" s="267"/>
    </row>
    <row r="84" spans="1:13">
      <c r="A84" s="160">
        <f>IF(MOD(MATCH(B84,除雪作業報告書!$BJ$21:$BJ$34,1),2)=1,1,2)</f>
        <v>2</v>
      </c>
      <c r="B84" s="262">
        <f t="shared" si="1"/>
        <v>46045</v>
      </c>
      <c r="C84" s="265"/>
      <c r="D84" s="265"/>
      <c r="E84" s="265"/>
      <c r="F84" s="265"/>
      <c r="G84" s="265"/>
      <c r="H84" s="265"/>
      <c r="I84" s="265"/>
      <c r="J84" s="265"/>
      <c r="K84" s="266"/>
      <c r="L84" s="266"/>
      <c r="M84" s="267"/>
    </row>
    <row r="85" spans="1:13">
      <c r="A85" s="160">
        <f>IF(MOD(MATCH(B85,除雪作業報告書!$BJ$21:$BJ$34,1),2)=1,1,2)</f>
        <v>2</v>
      </c>
      <c r="B85" s="262">
        <f t="shared" si="1"/>
        <v>46046</v>
      </c>
      <c r="C85" s="265"/>
      <c r="D85" s="265"/>
      <c r="E85" s="265"/>
      <c r="F85" s="265"/>
      <c r="G85" s="265"/>
      <c r="H85" s="265"/>
      <c r="I85" s="265"/>
      <c r="J85" s="265"/>
      <c r="K85" s="266"/>
      <c r="L85" s="266"/>
      <c r="M85" s="267"/>
    </row>
    <row r="86" spans="1:13">
      <c r="A86" s="160">
        <f>IF(MOD(MATCH(B86,除雪作業報告書!$BJ$21:$BJ$34,1),2)=1,1,2)</f>
        <v>2</v>
      </c>
      <c r="B86" s="262">
        <f t="shared" si="1"/>
        <v>46047</v>
      </c>
      <c r="C86" s="265"/>
      <c r="D86" s="265"/>
      <c r="E86" s="265"/>
      <c r="F86" s="265"/>
      <c r="G86" s="265"/>
      <c r="H86" s="265"/>
      <c r="I86" s="265"/>
      <c r="J86" s="265"/>
      <c r="K86" s="266"/>
      <c r="L86" s="266"/>
      <c r="M86" s="267"/>
    </row>
    <row r="87" spans="1:13">
      <c r="A87" s="160">
        <f>IF(MOD(MATCH(B87,除雪作業報告書!$BJ$21:$BJ$34,1),2)=1,1,2)</f>
        <v>2</v>
      </c>
      <c r="B87" s="262">
        <f t="shared" si="1"/>
        <v>46048</v>
      </c>
      <c r="C87" s="265"/>
      <c r="D87" s="265"/>
      <c r="E87" s="265"/>
      <c r="F87" s="265"/>
      <c r="G87" s="265"/>
      <c r="H87" s="265"/>
      <c r="I87" s="265"/>
      <c r="J87" s="265"/>
      <c r="K87" s="266"/>
      <c r="L87" s="266"/>
      <c r="M87" s="267"/>
    </row>
    <row r="88" spans="1:13">
      <c r="A88" s="160">
        <f>IF(MOD(MATCH(B88,除雪作業報告書!$BJ$21:$BJ$34,1),2)=1,1,2)</f>
        <v>2</v>
      </c>
      <c r="B88" s="262">
        <f t="shared" si="1"/>
        <v>46049</v>
      </c>
      <c r="C88" s="265"/>
      <c r="D88" s="265"/>
      <c r="E88" s="265"/>
      <c r="F88" s="265"/>
      <c r="G88" s="265"/>
      <c r="H88" s="265"/>
      <c r="I88" s="265"/>
      <c r="J88" s="265"/>
      <c r="K88" s="266"/>
      <c r="L88" s="266"/>
      <c r="M88" s="267"/>
    </row>
    <row r="89" spans="1:13">
      <c r="A89" s="160">
        <f>IF(MOD(MATCH(B89,除雪作業報告書!$BJ$21:$BJ$34,1),2)=1,1,2)</f>
        <v>2</v>
      </c>
      <c r="B89" s="262">
        <f t="shared" si="1"/>
        <v>46050</v>
      </c>
      <c r="C89" s="265"/>
      <c r="D89" s="265"/>
      <c r="E89" s="265"/>
      <c r="F89" s="265"/>
      <c r="G89" s="265"/>
      <c r="H89" s="265"/>
      <c r="I89" s="265"/>
      <c r="J89" s="265"/>
      <c r="K89" s="266"/>
      <c r="L89" s="266"/>
      <c r="M89" s="267"/>
    </row>
    <row r="90" spans="1:13">
      <c r="A90" s="160">
        <f>IF(MOD(MATCH(B90,除雪作業報告書!$BJ$21:$BJ$34,1),2)=1,1,2)</f>
        <v>2</v>
      </c>
      <c r="B90" s="262">
        <f t="shared" si="1"/>
        <v>46051</v>
      </c>
      <c r="C90" s="265"/>
      <c r="D90" s="265"/>
      <c r="E90" s="265"/>
      <c r="F90" s="265"/>
      <c r="G90" s="265"/>
      <c r="H90" s="265"/>
      <c r="I90" s="265"/>
      <c r="J90" s="265"/>
      <c r="K90" s="266"/>
      <c r="L90" s="266"/>
      <c r="M90" s="267"/>
    </row>
    <row r="91" spans="1:13">
      <c r="A91" s="160">
        <f>IF(MOD(MATCH(B91,除雪作業報告書!$BJ$21:$BJ$34,1),2)=1,1,2)</f>
        <v>2</v>
      </c>
      <c r="B91" s="262">
        <f t="shared" si="1"/>
        <v>46052</v>
      </c>
      <c r="C91" s="265"/>
      <c r="D91" s="265"/>
      <c r="E91" s="265"/>
      <c r="F91" s="265"/>
      <c r="G91" s="265"/>
      <c r="H91" s="265"/>
      <c r="I91" s="265"/>
      <c r="J91" s="265"/>
      <c r="K91" s="266"/>
      <c r="L91" s="266"/>
      <c r="M91" s="267"/>
    </row>
    <row r="92" spans="1:13">
      <c r="A92" s="160">
        <f>IF(MOD(MATCH(B92,除雪作業報告書!$BJ$21:$BJ$34,1),2)=1,1,2)</f>
        <v>2</v>
      </c>
      <c r="B92" s="262">
        <f t="shared" si="1"/>
        <v>46053</v>
      </c>
      <c r="C92" s="265"/>
      <c r="D92" s="265"/>
      <c r="E92" s="265"/>
      <c r="F92" s="265"/>
      <c r="G92" s="265"/>
      <c r="H92" s="265"/>
      <c r="I92" s="265"/>
      <c r="J92" s="265"/>
      <c r="K92" s="266"/>
      <c r="L92" s="266"/>
      <c r="M92" s="267"/>
    </row>
    <row r="93" spans="1:13">
      <c r="A93" s="160">
        <f>IF(MOD(MATCH(B93,除雪作業報告書!$BJ$21:$BJ$34,1),2)=1,1,2)</f>
        <v>1</v>
      </c>
      <c r="B93" s="262">
        <f t="shared" si="1"/>
        <v>46054</v>
      </c>
      <c r="C93" s="265"/>
      <c r="D93" s="265"/>
      <c r="E93" s="265"/>
      <c r="F93" s="265"/>
      <c r="G93" s="265"/>
      <c r="H93" s="265"/>
      <c r="I93" s="265"/>
      <c r="J93" s="265"/>
      <c r="K93" s="266"/>
      <c r="L93" s="266"/>
      <c r="M93" s="267"/>
    </row>
    <row r="94" spans="1:13">
      <c r="A94" s="160">
        <f>IF(MOD(MATCH(B94,除雪作業報告書!$BJ$21:$BJ$34,1),2)=1,1,2)</f>
        <v>1</v>
      </c>
      <c r="B94" s="262">
        <f t="shared" si="1"/>
        <v>46055</v>
      </c>
      <c r="C94" s="265"/>
      <c r="D94" s="265"/>
      <c r="E94" s="265"/>
      <c r="F94" s="265"/>
      <c r="G94" s="265"/>
      <c r="H94" s="265"/>
      <c r="I94" s="265"/>
      <c r="J94" s="265"/>
      <c r="K94" s="266"/>
      <c r="L94" s="266"/>
      <c r="M94" s="267"/>
    </row>
    <row r="95" spans="1:13">
      <c r="A95" s="160">
        <f>IF(MOD(MATCH(B95,除雪作業報告書!$BJ$21:$BJ$34,1),2)=1,1,2)</f>
        <v>1</v>
      </c>
      <c r="B95" s="262">
        <f t="shared" si="1"/>
        <v>46056</v>
      </c>
      <c r="C95" s="265"/>
      <c r="D95" s="265"/>
      <c r="E95" s="265"/>
      <c r="F95" s="265"/>
      <c r="G95" s="265"/>
      <c r="H95" s="265"/>
      <c r="I95" s="265"/>
      <c r="J95" s="265"/>
      <c r="K95" s="266"/>
      <c r="L95" s="266"/>
      <c r="M95" s="267"/>
    </row>
    <row r="96" spans="1:13">
      <c r="A96" s="160">
        <f>IF(MOD(MATCH(B96,除雪作業報告書!$BJ$21:$BJ$34,1),2)=1,1,2)</f>
        <v>1</v>
      </c>
      <c r="B96" s="262">
        <f t="shared" si="1"/>
        <v>46057</v>
      </c>
      <c r="C96" s="265"/>
      <c r="D96" s="265"/>
      <c r="E96" s="265"/>
      <c r="F96" s="265"/>
      <c r="G96" s="265"/>
      <c r="H96" s="265"/>
      <c r="I96" s="265"/>
      <c r="J96" s="265"/>
      <c r="K96" s="266"/>
      <c r="L96" s="266"/>
      <c r="M96" s="267"/>
    </row>
    <row r="97" spans="1:13">
      <c r="A97" s="160">
        <f>IF(MOD(MATCH(B97,除雪作業報告書!$BJ$21:$BJ$34,1),2)=1,1,2)</f>
        <v>1</v>
      </c>
      <c r="B97" s="262">
        <f t="shared" si="1"/>
        <v>46058</v>
      </c>
      <c r="C97" s="265"/>
      <c r="D97" s="265"/>
      <c r="E97" s="265"/>
      <c r="F97" s="265"/>
      <c r="G97" s="265"/>
      <c r="H97" s="265"/>
      <c r="I97" s="265"/>
      <c r="J97" s="265"/>
      <c r="K97" s="266"/>
      <c r="L97" s="266"/>
      <c r="M97" s="267"/>
    </row>
    <row r="98" spans="1:13">
      <c r="A98" s="160">
        <f>IF(MOD(MATCH(B98,除雪作業報告書!$BJ$21:$BJ$34,1),2)=1,1,2)</f>
        <v>1</v>
      </c>
      <c r="B98" s="262">
        <f t="shared" si="1"/>
        <v>46059</v>
      </c>
      <c r="C98" s="265"/>
      <c r="D98" s="265"/>
      <c r="E98" s="265"/>
      <c r="F98" s="265"/>
      <c r="G98" s="265"/>
      <c r="H98" s="265"/>
      <c r="I98" s="265"/>
      <c r="J98" s="265"/>
      <c r="K98" s="266"/>
      <c r="L98" s="266"/>
      <c r="M98" s="267"/>
    </row>
    <row r="99" spans="1:13">
      <c r="A99" s="160">
        <f>IF(MOD(MATCH(B99,除雪作業報告書!$BJ$21:$BJ$34,1),2)=1,1,2)</f>
        <v>1</v>
      </c>
      <c r="B99" s="262">
        <f t="shared" si="1"/>
        <v>46060</v>
      </c>
      <c r="C99" s="265"/>
      <c r="D99" s="265"/>
      <c r="E99" s="265"/>
      <c r="F99" s="265"/>
      <c r="G99" s="265"/>
      <c r="H99" s="265"/>
      <c r="I99" s="265"/>
      <c r="J99" s="265"/>
      <c r="K99" s="266"/>
      <c r="L99" s="266"/>
      <c r="M99" s="267"/>
    </row>
    <row r="100" spans="1:13">
      <c r="A100" s="160">
        <f>IF(MOD(MATCH(B100,除雪作業報告書!$BJ$21:$BJ$34,1),2)=1,1,2)</f>
        <v>1</v>
      </c>
      <c r="B100" s="262">
        <f t="shared" si="1"/>
        <v>46061</v>
      </c>
      <c r="C100" s="265"/>
      <c r="D100" s="265"/>
      <c r="E100" s="265"/>
      <c r="F100" s="265"/>
      <c r="G100" s="265"/>
      <c r="H100" s="265"/>
      <c r="I100" s="265"/>
      <c r="J100" s="265"/>
      <c r="K100" s="266"/>
      <c r="L100" s="266"/>
      <c r="M100" s="267"/>
    </row>
    <row r="101" spans="1:13">
      <c r="A101" s="160">
        <f>IF(MOD(MATCH(B101,除雪作業報告書!$BJ$21:$BJ$34,1),2)=1,1,2)</f>
        <v>1</v>
      </c>
      <c r="B101" s="262">
        <f t="shared" si="1"/>
        <v>46062</v>
      </c>
      <c r="C101" s="265"/>
      <c r="D101" s="265"/>
      <c r="E101" s="265"/>
      <c r="F101" s="265"/>
      <c r="G101" s="265"/>
      <c r="H101" s="265"/>
      <c r="I101" s="265"/>
      <c r="J101" s="265"/>
      <c r="K101" s="266"/>
      <c r="L101" s="266"/>
      <c r="M101" s="267"/>
    </row>
    <row r="102" spans="1:13">
      <c r="A102" s="160">
        <f>IF(MOD(MATCH(B102,除雪作業報告書!$BJ$21:$BJ$34,1),2)=1,1,2)</f>
        <v>1</v>
      </c>
      <c r="B102" s="262">
        <f t="shared" si="1"/>
        <v>46063</v>
      </c>
      <c r="C102" s="265"/>
      <c r="D102" s="265"/>
      <c r="E102" s="265"/>
      <c r="F102" s="265"/>
      <c r="G102" s="265"/>
      <c r="H102" s="265"/>
      <c r="I102" s="265"/>
      <c r="J102" s="265"/>
      <c r="K102" s="266"/>
      <c r="L102" s="266"/>
      <c r="M102" s="267"/>
    </row>
    <row r="103" spans="1:13">
      <c r="A103" s="160">
        <f>IF(MOD(MATCH(B103,除雪作業報告書!$BJ$21:$BJ$34,1),2)=1,1,2)</f>
        <v>2</v>
      </c>
      <c r="B103" s="262">
        <f t="shared" si="1"/>
        <v>46064</v>
      </c>
      <c r="C103" s="265"/>
      <c r="D103" s="265"/>
      <c r="E103" s="265"/>
      <c r="F103" s="265"/>
      <c r="G103" s="265"/>
      <c r="H103" s="265"/>
      <c r="I103" s="265"/>
      <c r="J103" s="265"/>
      <c r="K103" s="266"/>
      <c r="L103" s="266"/>
      <c r="M103" s="267"/>
    </row>
    <row r="104" spans="1:13">
      <c r="A104" s="160">
        <f>IF(MOD(MATCH(B104,除雪作業報告書!$BJ$21:$BJ$34,1),2)=1,1,2)</f>
        <v>2</v>
      </c>
      <c r="B104" s="262">
        <f t="shared" si="1"/>
        <v>46065</v>
      </c>
      <c r="C104" s="265"/>
      <c r="D104" s="265"/>
      <c r="E104" s="265"/>
      <c r="F104" s="265"/>
      <c r="G104" s="265"/>
      <c r="H104" s="265"/>
      <c r="I104" s="265"/>
      <c r="J104" s="265"/>
      <c r="K104" s="266"/>
      <c r="L104" s="266"/>
      <c r="M104" s="267"/>
    </row>
    <row r="105" spans="1:13">
      <c r="A105" s="160">
        <f>IF(MOD(MATCH(B105,除雪作業報告書!$BJ$21:$BJ$34,1),2)=1,1,2)</f>
        <v>2</v>
      </c>
      <c r="B105" s="262">
        <f t="shared" si="1"/>
        <v>46066</v>
      </c>
      <c r="C105" s="265"/>
      <c r="D105" s="265"/>
      <c r="E105" s="265"/>
      <c r="F105" s="265"/>
      <c r="G105" s="265"/>
      <c r="H105" s="265"/>
      <c r="I105" s="265"/>
      <c r="J105" s="265"/>
      <c r="K105" s="266"/>
      <c r="L105" s="266"/>
      <c r="M105" s="267"/>
    </row>
    <row r="106" spans="1:13">
      <c r="A106" s="160">
        <f>IF(MOD(MATCH(B106,除雪作業報告書!$BJ$21:$BJ$34,1),2)=1,1,2)</f>
        <v>2</v>
      </c>
      <c r="B106" s="262">
        <f t="shared" si="1"/>
        <v>46067</v>
      </c>
      <c r="C106" s="265"/>
      <c r="D106" s="265"/>
      <c r="E106" s="265"/>
      <c r="F106" s="265"/>
      <c r="G106" s="265"/>
      <c r="H106" s="265"/>
      <c r="I106" s="265"/>
      <c r="J106" s="265"/>
      <c r="K106" s="266"/>
      <c r="L106" s="266"/>
      <c r="M106" s="267"/>
    </row>
    <row r="107" spans="1:13">
      <c r="A107" s="160">
        <f>IF(MOD(MATCH(B107,除雪作業報告書!$BJ$21:$BJ$34,1),2)=1,1,2)</f>
        <v>2</v>
      </c>
      <c r="B107" s="262">
        <f t="shared" si="1"/>
        <v>46068</v>
      </c>
      <c r="C107" s="265"/>
      <c r="D107" s="265"/>
      <c r="E107" s="265"/>
      <c r="F107" s="265"/>
      <c r="G107" s="265"/>
      <c r="H107" s="265"/>
      <c r="I107" s="265"/>
      <c r="J107" s="265"/>
      <c r="K107" s="266"/>
      <c r="L107" s="266"/>
      <c r="M107" s="267"/>
    </row>
    <row r="108" spans="1:13">
      <c r="A108" s="160">
        <f>IF(MOD(MATCH(B108,除雪作業報告書!$BJ$21:$BJ$34,1),2)=1,1,2)</f>
        <v>2</v>
      </c>
      <c r="B108" s="262">
        <f t="shared" si="1"/>
        <v>46069</v>
      </c>
      <c r="C108" s="265"/>
      <c r="D108" s="265"/>
      <c r="E108" s="265"/>
      <c r="F108" s="265"/>
      <c r="G108" s="265"/>
      <c r="H108" s="265"/>
      <c r="I108" s="265"/>
      <c r="J108" s="265"/>
      <c r="K108" s="266"/>
      <c r="L108" s="266"/>
      <c r="M108" s="267"/>
    </row>
    <row r="109" spans="1:13">
      <c r="A109" s="160">
        <f>IF(MOD(MATCH(B109,除雪作業報告書!$BJ$21:$BJ$34,1),2)=1,1,2)</f>
        <v>2</v>
      </c>
      <c r="B109" s="262">
        <f t="shared" si="1"/>
        <v>46070</v>
      </c>
      <c r="C109" s="265"/>
      <c r="D109" s="265"/>
      <c r="E109" s="265"/>
      <c r="F109" s="265"/>
      <c r="G109" s="265"/>
      <c r="H109" s="265"/>
      <c r="I109" s="265"/>
      <c r="J109" s="265"/>
      <c r="K109" s="266"/>
      <c r="L109" s="266"/>
      <c r="M109" s="267"/>
    </row>
    <row r="110" spans="1:13">
      <c r="A110" s="160">
        <f>IF(MOD(MATCH(B110,除雪作業報告書!$BJ$21:$BJ$34,1),2)=1,1,2)</f>
        <v>2</v>
      </c>
      <c r="B110" s="262">
        <f t="shared" si="1"/>
        <v>46071</v>
      </c>
      <c r="C110" s="265"/>
      <c r="D110" s="265"/>
      <c r="E110" s="265"/>
      <c r="F110" s="265"/>
      <c r="G110" s="265"/>
      <c r="H110" s="265"/>
      <c r="I110" s="265"/>
      <c r="J110" s="265"/>
      <c r="K110" s="266"/>
      <c r="L110" s="266"/>
      <c r="M110" s="267"/>
    </row>
    <row r="111" spans="1:13">
      <c r="A111" s="160">
        <f>IF(MOD(MATCH(B111,除雪作業報告書!$BJ$21:$BJ$34,1),2)=1,1,2)</f>
        <v>2</v>
      </c>
      <c r="B111" s="262">
        <f t="shared" si="1"/>
        <v>46072</v>
      </c>
      <c r="C111" s="265"/>
      <c r="D111" s="265"/>
      <c r="E111" s="265"/>
      <c r="F111" s="265"/>
      <c r="G111" s="265"/>
      <c r="H111" s="265"/>
      <c r="I111" s="265"/>
      <c r="J111" s="265"/>
      <c r="K111" s="266"/>
      <c r="L111" s="266"/>
      <c r="M111" s="267"/>
    </row>
    <row r="112" spans="1:13">
      <c r="A112" s="160">
        <f>IF(MOD(MATCH(B112,除雪作業報告書!$BJ$21:$BJ$34,1),2)=1,1,2)</f>
        <v>2</v>
      </c>
      <c r="B112" s="262">
        <f t="shared" si="1"/>
        <v>46073</v>
      </c>
      <c r="C112" s="265"/>
      <c r="D112" s="265"/>
      <c r="E112" s="265"/>
      <c r="F112" s="265"/>
      <c r="G112" s="265"/>
      <c r="H112" s="265"/>
      <c r="I112" s="265"/>
      <c r="J112" s="265"/>
      <c r="K112" s="266"/>
      <c r="L112" s="266"/>
      <c r="M112" s="267"/>
    </row>
    <row r="113" spans="1:13">
      <c r="A113" s="160">
        <f>IF(MOD(MATCH(B113,除雪作業報告書!$BJ$21:$BJ$34,1),2)=1,1,2)</f>
        <v>1</v>
      </c>
      <c r="B113" s="262">
        <f t="shared" si="1"/>
        <v>46074</v>
      </c>
      <c r="C113" s="265"/>
      <c r="D113" s="265"/>
      <c r="E113" s="265"/>
      <c r="F113" s="265"/>
      <c r="G113" s="265"/>
      <c r="H113" s="265"/>
      <c r="I113" s="265"/>
      <c r="J113" s="265"/>
      <c r="K113" s="266"/>
      <c r="L113" s="266"/>
      <c r="M113" s="267"/>
    </row>
    <row r="114" spans="1:13">
      <c r="A114" s="160">
        <f>IF(MOD(MATCH(B114,除雪作業報告書!$BJ$21:$BJ$34,1),2)=1,1,2)</f>
        <v>1</v>
      </c>
      <c r="B114" s="262">
        <f t="shared" si="1"/>
        <v>46075</v>
      </c>
      <c r="C114" s="265"/>
      <c r="D114" s="265"/>
      <c r="E114" s="265"/>
      <c r="F114" s="265"/>
      <c r="G114" s="265"/>
      <c r="H114" s="265"/>
      <c r="I114" s="265"/>
      <c r="J114" s="265"/>
      <c r="K114" s="266"/>
      <c r="L114" s="266"/>
      <c r="M114" s="267"/>
    </row>
    <row r="115" spans="1:13">
      <c r="A115" s="160">
        <f>IF(MOD(MATCH(B115,除雪作業報告書!$BJ$21:$BJ$34,1),2)=1,1,2)</f>
        <v>1</v>
      </c>
      <c r="B115" s="262">
        <f t="shared" si="1"/>
        <v>46076</v>
      </c>
      <c r="C115" s="265"/>
      <c r="D115" s="265"/>
      <c r="E115" s="265"/>
      <c r="F115" s="265"/>
      <c r="G115" s="265"/>
      <c r="H115" s="265"/>
      <c r="I115" s="265"/>
      <c r="J115" s="265"/>
      <c r="K115" s="266"/>
      <c r="L115" s="266"/>
      <c r="M115" s="267"/>
    </row>
    <row r="116" spans="1:13">
      <c r="A116" s="160">
        <f>IF(MOD(MATCH(B116,除雪作業報告書!$BJ$21:$BJ$34,1),2)=1,1,2)</f>
        <v>1</v>
      </c>
      <c r="B116" s="262">
        <f t="shared" si="1"/>
        <v>46077</v>
      </c>
      <c r="C116" s="265"/>
      <c r="D116" s="265"/>
      <c r="E116" s="265"/>
      <c r="F116" s="265"/>
      <c r="G116" s="265"/>
      <c r="H116" s="265"/>
      <c r="I116" s="265"/>
      <c r="J116" s="265"/>
      <c r="K116" s="266"/>
      <c r="L116" s="266"/>
      <c r="M116" s="267"/>
    </row>
    <row r="117" spans="1:13">
      <c r="A117" s="160">
        <f>IF(MOD(MATCH(B117,除雪作業報告書!$BJ$21:$BJ$34,1),2)=1,1,2)</f>
        <v>1</v>
      </c>
      <c r="B117" s="262">
        <f t="shared" si="1"/>
        <v>46078</v>
      </c>
      <c r="C117" s="265"/>
      <c r="D117" s="265"/>
      <c r="E117" s="265"/>
      <c r="F117" s="265"/>
      <c r="G117" s="265"/>
      <c r="H117" s="265"/>
      <c r="I117" s="265"/>
      <c r="J117" s="265"/>
      <c r="K117" s="266"/>
      <c r="L117" s="266"/>
      <c r="M117" s="267"/>
    </row>
    <row r="118" spans="1:13">
      <c r="A118" s="160">
        <f>IF(MOD(MATCH(B118,除雪作業報告書!$BJ$21:$BJ$34,1),2)=1,1,2)</f>
        <v>1</v>
      </c>
      <c r="B118" s="262">
        <f t="shared" si="1"/>
        <v>46079</v>
      </c>
      <c r="C118" s="265"/>
      <c r="D118" s="265"/>
      <c r="E118" s="265"/>
      <c r="F118" s="265"/>
      <c r="G118" s="265"/>
      <c r="H118" s="265"/>
      <c r="I118" s="265"/>
      <c r="J118" s="265"/>
      <c r="K118" s="266"/>
      <c r="L118" s="266"/>
      <c r="M118" s="267"/>
    </row>
    <row r="119" spans="1:13">
      <c r="A119" s="160">
        <f>IF(MOD(MATCH(B119,除雪作業報告書!$BJ$21:$BJ$34,1),2)=1,1,2)</f>
        <v>1</v>
      </c>
      <c r="B119" s="262">
        <f t="shared" si="1"/>
        <v>46080</v>
      </c>
      <c r="C119" s="265"/>
      <c r="D119" s="265"/>
      <c r="E119" s="265"/>
      <c r="F119" s="265"/>
      <c r="G119" s="265"/>
      <c r="H119" s="265"/>
      <c r="I119" s="265"/>
      <c r="J119" s="265"/>
      <c r="K119" s="266"/>
      <c r="L119" s="266"/>
      <c r="M119" s="267"/>
    </row>
    <row r="120" spans="1:13">
      <c r="A120" s="160">
        <f>IF(MOD(MATCH(B120,除雪作業報告書!$BJ$21:$BJ$34,1),2)=1,1,2)</f>
        <v>1</v>
      </c>
      <c r="B120" s="262">
        <f t="shared" si="1"/>
        <v>46081</v>
      </c>
      <c r="C120" s="265"/>
      <c r="D120" s="265"/>
      <c r="E120" s="265"/>
      <c r="F120" s="265"/>
      <c r="G120" s="265"/>
      <c r="H120" s="265"/>
      <c r="I120" s="265"/>
      <c r="J120" s="265"/>
      <c r="K120" s="266"/>
      <c r="L120" s="266"/>
      <c r="M120" s="267"/>
    </row>
    <row r="121" spans="1:13">
      <c r="A121" s="160">
        <f>IF(MOD(MATCH(B121,除雪作業報告書!$BJ$21:$BJ$34,1),2)=1,1,2)</f>
        <v>2</v>
      </c>
      <c r="B121" s="262">
        <f t="shared" si="1"/>
        <v>46082</v>
      </c>
      <c r="C121" s="265"/>
      <c r="D121" s="265"/>
      <c r="E121" s="265"/>
      <c r="F121" s="265"/>
      <c r="G121" s="265"/>
      <c r="H121" s="265"/>
      <c r="I121" s="265"/>
      <c r="J121" s="265"/>
      <c r="K121" s="266"/>
      <c r="L121" s="266"/>
      <c r="M121" s="267"/>
    </row>
    <row r="122" spans="1:13">
      <c r="A122" s="160">
        <f>IF(MOD(MATCH(B122,除雪作業報告書!$BJ$21:$BJ$34,1),2)=1,1,2)</f>
        <v>2</v>
      </c>
      <c r="B122" s="262">
        <f t="shared" si="1"/>
        <v>46083</v>
      </c>
      <c r="C122" s="265"/>
      <c r="D122" s="265"/>
      <c r="E122" s="265"/>
      <c r="F122" s="265"/>
      <c r="G122" s="265"/>
      <c r="H122" s="265"/>
      <c r="I122" s="265"/>
      <c r="J122" s="265"/>
      <c r="K122" s="266"/>
      <c r="L122" s="266"/>
      <c r="M122" s="267"/>
    </row>
    <row r="123" spans="1:13">
      <c r="A123" s="160">
        <f>IF(MOD(MATCH(B123,除雪作業報告書!$BJ$21:$BJ$34,1),2)=1,1,2)</f>
        <v>2</v>
      </c>
      <c r="B123" s="262">
        <f t="shared" si="1"/>
        <v>46084</v>
      </c>
      <c r="C123" s="265"/>
      <c r="D123" s="265"/>
      <c r="E123" s="265"/>
      <c r="F123" s="265"/>
      <c r="G123" s="265"/>
      <c r="H123" s="265"/>
      <c r="I123" s="265"/>
      <c r="J123" s="265"/>
      <c r="K123" s="266"/>
      <c r="L123" s="266"/>
      <c r="M123" s="267"/>
    </row>
    <row r="124" spans="1:13">
      <c r="A124" s="160">
        <f>IF(MOD(MATCH(B124,除雪作業報告書!$BJ$21:$BJ$34,1),2)=1,1,2)</f>
        <v>2</v>
      </c>
      <c r="B124" s="262">
        <f t="shared" si="1"/>
        <v>46085</v>
      </c>
      <c r="C124" s="265"/>
      <c r="D124" s="265"/>
      <c r="E124" s="265"/>
      <c r="F124" s="265"/>
      <c r="G124" s="265"/>
      <c r="H124" s="265"/>
      <c r="I124" s="265"/>
      <c r="J124" s="265"/>
      <c r="K124" s="266"/>
      <c r="L124" s="266"/>
      <c r="M124" s="267"/>
    </row>
    <row r="125" spans="1:13">
      <c r="A125" s="160">
        <f>IF(MOD(MATCH(B125,除雪作業報告書!$BJ$21:$BJ$34,1),2)=1,1,2)</f>
        <v>2</v>
      </c>
      <c r="B125" s="262">
        <f t="shared" si="1"/>
        <v>46086</v>
      </c>
      <c r="C125" s="265"/>
      <c r="D125" s="265"/>
      <c r="E125" s="265"/>
      <c r="F125" s="265"/>
      <c r="G125" s="265"/>
      <c r="H125" s="265"/>
      <c r="I125" s="265"/>
      <c r="J125" s="265"/>
      <c r="K125" s="266"/>
      <c r="L125" s="266"/>
      <c r="M125" s="267"/>
    </row>
    <row r="126" spans="1:13">
      <c r="A126" s="160">
        <f>IF(MOD(MATCH(B126,除雪作業報告書!$BJ$21:$BJ$34,1),2)=1,1,2)</f>
        <v>2</v>
      </c>
      <c r="B126" s="262">
        <f t="shared" si="1"/>
        <v>46087</v>
      </c>
      <c r="C126" s="265"/>
      <c r="D126" s="265"/>
      <c r="E126" s="265"/>
      <c r="F126" s="265"/>
      <c r="G126" s="265"/>
      <c r="H126" s="265"/>
      <c r="I126" s="265"/>
      <c r="J126" s="265"/>
      <c r="K126" s="266"/>
      <c r="L126" s="266"/>
      <c r="M126" s="267"/>
    </row>
    <row r="127" spans="1:13">
      <c r="A127" s="160">
        <f>IF(MOD(MATCH(B127,除雪作業報告書!$BJ$21:$BJ$34,1),2)=1,1,2)</f>
        <v>2</v>
      </c>
      <c r="B127" s="262">
        <f t="shared" si="1"/>
        <v>46088</v>
      </c>
      <c r="C127" s="265"/>
      <c r="D127" s="265"/>
      <c r="E127" s="265"/>
      <c r="F127" s="265"/>
      <c r="G127" s="265"/>
      <c r="H127" s="265"/>
      <c r="I127" s="265"/>
      <c r="J127" s="265"/>
      <c r="K127" s="266"/>
      <c r="L127" s="266"/>
      <c r="M127" s="267"/>
    </row>
    <row r="128" spans="1:13">
      <c r="A128" s="160">
        <f>IF(MOD(MATCH(B128,除雪作業報告書!$BJ$21:$BJ$34,1),2)=1,1,2)</f>
        <v>2</v>
      </c>
      <c r="B128" s="262">
        <f t="shared" si="1"/>
        <v>46089</v>
      </c>
      <c r="C128" s="265"/>
      <c r="D128" s="265"/>
      <c r="E128" s="265"/>
      <c r="F128" s="265"/>
      <c r="G128" s="265"/>
      <c r="H128" s="265"/>
      <c r="I128" s="265"/>
      <c r="J128" s="265"/>
      <c r="K128" s="266"/>
      <c r="L128" s="266"/>
      <c r="M128" s="267"/>
    </row>
    <row r="129" spans="1:13">
      <c r="A129" s="160">
        <f>IF(MOD(MATCH(B129,除雪作業報告書!$BJ$21:$BJ$34,1),2)=1,1,2)</f>
        <v>2</v>
      </c>
      <c r="B129" s="262">
        <f t="shared" si="1"/>
        <v>46090</v>
      </c>
      <c r="C129" s="265"/>
      <c r="D129" s="265"/>
      <c r="E129" s="265"/>
      <c r="F129" s="265"/>
      <c r="G129" s="265"/>
      <c r="H129" s="265"/>
      <c r="I129" s="265"/>
      <c r="J129" s="265"/>
      <c r="K129" s="266"/>
      <c r="L129" s="266"/>
      <c r="M129" s="267"/>
    </row>
    <row r="130" spans="1:13">
      <c r="A130" s="160">
        <f>IF(MOD(MATCH(B130,除雪作業報告書!$BJ$21:$BJ$34,1),2)=1,1,2)</f>
        <v>2</v>
      </c>
      <c r="B130" s="262">
        <f t="shared" si="1"/>
        <v>46091</v>
      </c>
      <c r="C130" s="265"/>
      <c r="D130" s="265"/>
      <c r="E130" s="265"/>
      <c r="F130" s="265"/>
      <c r="G130" s="265"/>
      <c r="H130" s="265"/>
      <c r="I130" s="265"/>
      <c r="J130" s="265"/>
      <c r="K130" s="266"/>
      <c r="L130" s="266"/>
      <c r="M130" s="267"/>
    </row>
    <row r="131" spans="1:13">
      <c r="A131" s="160">
        <f>IF(MOD(MATCH(B131,除雪作業報告書!$BJ$21:$BJ$34,1),2)=1,1,2)</f>
        <v>1</v>
      </c>
      <c r="B131" s="262">
        <f t="shared" si="1"/>
        <v>46092</v>
      </c>
      <c r="C131" s="265"/>
      <c r="D131" s="265"/>
      <c r="E131" s="265"/>
      <c r="F131" s="265"/>
      <c r="G131" s="265"/>
      <c r="H131" s="265"/>
      <c r="I131" s="265"/>
      <c r="J131" s="265"/>
      <c r="K131" s="266"/>
      <c r="L131" s="266"/>
      <c r="M131" s="267"/>
    </row>
    <row r="132" spans="1:13">
      <c r="A132" s="160">
        <f>IF(MOD(MATCH(B132,除雪作業報告書!$BJ$21:$BJ$34,1),2)=1,1,2)</f>
        <v>1</v>
      </c>
      <c r="B132" s="262">
        <f t="shared" si="1"/>
        <v>46093</v>
      </c>
      <c r="C132" s="265"/>
      <c r="D132" s="265"/>
      <c r="E132" s="265"/>
      <c r="F132" s="265"/>
      <c r="G132" s="265"/>
      <c r="H132" s="265"/>
      <c r="I132" s="265"/>
      <c r="J132" s="265"/>
      <c r="K132" s="266"/>
      <c r="L132" s="266"/>
      <c r="M132" s="267"/>
    </row>
    <row r="133" spans="1:13">
      <c r="A133" s="160">
        <f>IF(MOD(MATCH(B133,除雪作業報告書!$BJ$21:$BJ$34,1),2)=1,1,2)</f>
        <v>1</v>
      </c>
      <c r="B133" s="262">
        <f t="shared" si="1"/>
        <v>46094</v>
      </c>
      <c r="C133" s="265"/>
      <c r="D133" s="265"/>
      <c r="E133" s="265"/>
      <c r="F133" s="265"/>
      <c r="G133" s="265"/>
      <c r="H133" s="265"/>
      <c r="I133" s="265"/>
      <c r="J133" s="265"/>
      <c r="K133" s="266"/>
      <c r="L133" s="266"/>
      <c r="M133" s="267"/>
    </row>
    <row r="134" spans="1:13">
      <c r="A134" s="160">
        <f>IF(MOD(MATCH(B134,除雪作業報告書!$BJ$21:$BJ$34,1),2)=1,1,2)</f>
        <v>1</v>
      </c>
      <c r="B134" s="262">
        <f t="shared" si="1"/>
        <v>46095</v>
      </c>
      <c r="C134" s="265"/>
      <c r="D134" s="265"/>
      <c r="E134" s="265"/>
      <c r="F134" s="265"/>
      <c r="G134" s="265"/>
      <c r="H134" s="265"/>
      <c r="I134" s="265"/>
      <c r="J134" s="265"/>
      <c r="K134" s="266"/>
      <c r="L134" s="266"/>
      <c r="M134" s="267"/>
    </row>
    <row r="135" spans="1:13">
      <c r="A135" s="160">
        <f>IF(MOD(MATCH(B135,除雪作業報告書!$BJ$21:$BJ$34,1),2)=1,1,2)</f>
        <v>1</v>
      </c>
      <c r="B135" s="262">
        <f t="shared" si="1"/>
        <v>46096</v>
      </c>
      <c r="C135" s="265"/>
      <c r="D135" s="265"/>
      <c r="E135" s="265"/>
      <c r="F135" s="265"/>
      <c r="G135" s="265"/>
      <c r="H135" s="265"/>
      <c r="I135" s="265"/>
      <c r="J135" s="265"/>
      <c r="K135" s="266"/>
      <c r="L135" s="266"/>
      <c r="M135" s="267"/>
    </row>
    <row r="136" spans="1:13">
      <c r="A136" s="160">
        <f>IF(MOD(MATCH(B136,除雪作業報告書!$BJ$21:$BJ$34,1),2)=1,1,2)</f>
        <v>1</v>
      </c>
      <c r="B136" s="262">
        <f t="shared" si="1"/>
        <v>46097</v>
      </c>
      <c r="C136" s="265"/>
      <c r="D136" s="265"/>
      <c r="E136" s="265"/>
      <c r="F136" s="265"/>
      <c r="G136" s="265"/>
      <c r="H136" s="265"/>
      <c r="I136" s="265"/>
      <c r="J136" s="265"/>
      <c r="K136" s="266"/>
      <c r="L136" s="266"/>
      <c r="M136" s="267"/>
    </row>
    <row r="137" spans="1:13">
      <c r="A137" s="160">
        <f>IF(MOD(MATCH(B137,除雪作業報告書!$BJ$21:$BJ$34,1),2)=1,1,2)</f>
        <v>1</v>
      </c>
      <c r="B137" s="262">
        <f t="shared" si="1"/>
        <v>46098</v>
      </c>
      <c r="C137" s="265"/>
      <c r="D137" s="265"/>
      <c r="E137" s="265"/>
      <c r="F137" s="265"/>
      <c r="G137" s="265"/>
      <c r="H137" s="265"/>
      <c r="I137" s="265"/>
      <c r="J137" s="265"/>
      <c r="K137" s="266"/>
      <c r="L137" s="266"/>
      <c r="M137" s="267"/>
    </row>
    <row r="138" spans="1:13">
      <c r="A138" s="160">
        <f>IF(MOD(MATCH(B138,除雪作業報告書!$BJ$21:$BJ$34,1),2)=1,1,2)</f>
        <v>1</v>
      </c>
      <c r="B138" s="262">
        <f t="shared" si="1"/>
        <v>46099</v>
      </c>
      <c r="C138" s="265"/>
      <c r="D138" s="265"/>
      <c r="E138" s="265"/>
      <c r="F138" s="265"/>
      <c r="G138" s="265"/>
      <c r="H138" s="265"/>
      <c r="I138" s="265"/>
      <c r="J138" s="265"/>
      <c r="K138" s="266"/>
      <c r="L138" s="266"/>
      <c r="M138" s="267"/>
    </row>
    <row r="139" spans="1:13">
      <c r="A139" s="160">
        <f>IF(MOD(MATCH(B139,除雪作業報告書!$BJ$21:$BJ$34,1),2)=1,1,2)</f>
        <v>1</v>
      </c>
      <c r="B139" s="262">
        <f t="shared" si="1"/>
        <v>46100</v>
      </c>
      <c r="C139" s="265"/>
      <c r="D139" s="265"/>
      <c r="E139" s="265"/>
      <c r="F139" s="265"/>
      <c r="G139" s="265"/>
      <c r="H139" s="265"/>
      <c r="I139" s="265"/>
      <c r="J139" s="265"/>
      <c r="K139" s="266"/>
      <c r="L139" s="266"/>
      <c r="M139" s="267"/>
    </row>
    <row r="140" spans="1:13">
      <c r="A140" s="160">
        <f>IF(MOD(MATCH(B140,除雪作業報告書!$BJ$21:$BJ$34,1),2)=1,1,2)</f>
        <v>1</v>
      </c>
      <c r="B140" s="262">
        <f t="shared" si="1"/>
        <v>46101</v>
      </c>
      <c r="C140" s="265"/>
      <c r="D140" s="265"/>
      <c r="E140" s="265"/>
      <c r="F140" s="265"/>
      <c r="G140" s="265"/>
      <c r="H140" s="265"/>
      <c r="I140" s="265"/>
      <c r="J140" s="265"/>
      <c r="K140" s="266"/>
      <c r="L140" s="266"/>
      <c r="M140" s="267"/>
    </row>
    <row r="141" spans="1:13">
      <c r="A141" s="160">
        <f>IF(MOD(MATCH(B141,除雪作業報告書!$BJ$21:$BJ$34,1),2)=1,1,2)</f>
        <v>2</v>
      </c>
      <c r="B141" s="262">
        <f t="shared" ref="B141:B154" si="2">+B140+1</f>
        <v>46102</v>
      </c>
      <c r="C141" s="265"/>
      <c r="D141" s="265"/>
      <c r="E141" s="265"/>
      <c r="F141" s="265"/>
      <c r="G141" s="265"/>
      <c r="H141" s="265"/>
      <c r="I141" s="265"/>
      <c r="J141" s="265"/>
      <c r="K141" s="266"/>
      <c r="L141" s="266"/>
      <c r="M141" s="267"/>
    </row>
    <row r="142" spans="1:13">
      <c r="A142" s="160">
        <f>IF(MOD(MATCH(B142,除雪作業報告書!$BJ$21:$BJ$34,1),2)=1,1,2)</f>
        <v>2</v>
      </c>
      <c r="B142" s="262">
        <f t="shared" si="2"/>
        <v>46103</v>
      </c>
      <c r="C142" s="265"/>
      <c r="D142" s="265"/>
      <c r="E142" s="265"/>
      <c r="F142" s="265"/>
      <c r="G142" s="265"/>
      <c r="H142" s="265"/>
      <c r="I142" s="265"/>
      <c r="J142" s="265"/>
      <c r="K142" s="266"/>
      <c r="L142" s="266"/>
      <c r="M142" s="267"/>
    </row>
    <row r="143" spans="1:13">
      <c r="A143" s="160">
        <f>IF(MOD(MATCH(B143,除雪作業報告書!$BJ$21:$BJ$34,1),2)=1,1,2)</f>
        <v>2</v>
      </c>
      <c r="B143" s="262">
        <f t="shared" si="2"/>
        <v>46104</v>
      </c>
      <c r="C143" s="265"/>
      <c r="D143" s="265"/>
      <c r="E143" s="265"/>
      <c r="F143" s="265"/>
      <c r="G143" s="265"/>
      <c r="H143" s="265"/>
      <c r="I143" s="265"/>
      <c r="J143" s="265"/>
      <c r="K143" s="266"/>
      <c r="L143" s="266"/>
      <c r="M143" s="267"/>
    </row>
    <row r="144" spans="1:13">
      <c r="A144" s="160">
        <f>IF(MOD(MATCH(B144,除雪作業報告書!$BJ$21:$BJ$34,1),2)=1,1,2)</f>
        <v>2</v>
      </c>
      <c r="B144" s="262">
        <f t="shared" si="2"/>
        <v>46105</v>
      </c>
      <c r="C144" s="265"/>
      <c r="D144" s="265"/>
      <c r="E144" s="265"/>
      <c r="F144" s="265"/>
      <c r="G144" s="265"/>
      <c r="H144" s="265"/>
      <c r="I144" s="265"/>
      <c r="J144" s="265"/>
      <c r="K144" s="266"/>
      <c r="L144" s="266"/>
      <c r="M144" s="267"/>
    </row>
    <row r="145" spans="1:13">
      <c r="A145" s="160">
        <f>IF(MOD(MATCH(B145,除雪作業報告書!$BJ$21:$BJ$34,1),2)=1,1,2)</f>
        <v>2</v>
      </c>
      <c r="B145" s="262">
        <f t="shared" si="2"/>
        <v>46106</v>
      </c>
      <c r="C145" s="265"/>
      <c r="D145" s="265"/>
      <c r="E145" s="265"/>
      <c r="F145" s="265"/>
      <c r="G145" s="265"/>
      <c r="H145" s="265"/>
      <c r="I145" s="265"/>
      <c r="J145" s="265"/>
      <c r="K145" s="266"/>
      <c r="L145" s="266"/>
      <c r="M145" s="267"/>
    </row>
    <row r="146" spans="1:13">
      <c r="A146" s="160">
        <f>IF(MOD(MATCH(B146,除雪作業報告書!$BJ$21:$BJ$34,1),2)=1,1,2)</f>
        <v>2</v>
      </c>
      <c r="B146" s="262">
        <f t="shared" si="2"/>
        <v>46107</v>
      </c>
      <c r="C146" s="265"/>
      <c r="D146" s="265"/>
      <c r="E146" s="265"/>
      <c r="F146" s="265"/>
      <c r="G146" s="265"/>
      <c r="H146" s="265"/>
      <c r="I146" s="265"/>
      <c r="J146" s="265"/>
      <c r="K146" s="266"/>
      <c r="L146" s="266"/>
      <c r="M146" s="267"/>
    </row>
    <row r="147" spans="1:13">
      <c r="A147" s="160">
        <f>IF(MOD(MATCH(B147,除雪作業報告書!$BJ$21:$BJ$34,1),2)=1,1,2)</f>
        <v>2</v>
      </c>
      <c r="B147" s="262">
        <f t="shared" si="2"/>
        <v>46108</v>
      </c>
      <c r="C147" s="265"/>
      <c r="D147" s="265"/>
      <c r="E147" s="265"/>
      <c r="F147" s="265"/>
      <c r="G147" s="265"/>
      <c r="H147" s="265"/>
      <c r="I147" s="265"/>
      <c r="J147" s="265"/>
      <c r="K147" s="266"/>
      <c r="L147" s="266"/>
      <c r="M147" s="267"/>
    </row>
    <row r="148" spans="1:13">
      <c r="A148" s="160">
        <f>IF(MOD(MATCH(B148,除雪作業報告書!$BJ$21:$BJ$34,1),2)=1,1,2)</f>
        <v>2</v>
      </c>
      <c r="B148" s="262">
        <f t="shared" si="2"/>
        <v>46109</v>
      </c>
      <c r="C148" s="265"/>
      <c r="D148" s="265"/>
      <c r="E148" s="265"/>
      <c r="F148" s="265"/>
      <c r="G148" s="265"/>
      <c r="H148" s="265"/>
      <c r="I148" s="265"/>
      <c r="J148" s="265"/>
      <c r="K148" s="266"/>
      <c r="L148" s="266"/>
      <c r="M148" s="267"/>
    </row>
    <row r="149" spans="1:13">
      <c r="A149" s="160">
        <f>IF(MOD(MATCH(B149,除雪作業報告書!$BJ$21:$BJ$34,1),2)=1,1,2)</f>
        <v>2</v>
      </c>
      <c r="B149" s="262">
        <f t="shared" si="2"/>
        <v>46110</v>
      </c>
      <c r="C149" s="265"/>
      <c r="D149" s="265"/>
      <c r="E149" s="265"/>
      <c r="F149" s="265"/>
      <c r="G149" s="265"/>
      <c r="H149" s="265"/>
      <c r="I149" s="265"/>
      <c r="J149" s="265"/>
      <c r="K149" s="266"/>
      <c r="L149" s="266"/>
      <c r="M149" s="267"/>
    </row>
    <row r="150" spans="1:13">
      <c r="A150" s="160">
        <f>IF(MOD(MATCH(B150,除雪作業報告書!$BJ$21:$BJ$34,1),2)=1,1,2)</f>
        <v>2</v>
      </c>
      <c r="B150" s="262">
        <f t="shared" si="2"/>
        <v>46111</v>
      </c>
      <c r="C150" s="265"/>
      <c r="D150" s="265"/>
      <c r="E150" s="265"/>
      <c r="F150" s="265"/>
      <c r="G150" s="265"/>
      <c r="H150" s="265"/>
      <c r="I150" s="265"/>
      <c r="J150" s="265"/>
      <c r="K150" s="266"/>
      <c r="L150" s="266"/>
      <c r="M150" s="267"/>
    </row>
    <row r="151" spans="1:13">
      <c r="A151" s="160">
        <f>IF(MOD(MATCH(B151,除雪作業報告書!$BJ$21:$BJ$34,1),2)=1,1,2)</f>
        <v>2</v>
      </c>
      <c r="B151" s="262">
        <f t="shared" si="2"/>
        <v>46112</v>
      </c>
      <c r="C151" s="265"/>
      <c r="D151" s="265"/>
      <c r="E151" s="265"/>
      <c r="F151" s="265"/>
      <c r="G151" s="265"/>
      <c r="H151" s="265"/>
      <c r="I151" s="265"/>
      <c r="J151" s="265"/>
      <c r="K151" s="266"/>
      <c r="L151" s="266"/>
      <c r="M151" s="267"/>
    </row>
    <row r="152" spans="1:13">
      <c r="A152" s="160">
        <f>IF(MOD(MATCH(B152,除雪作業報告書!$BJ$21:$BJ$34,1),2)=1,1,2)</f>
        <v>2</v>
      </c>
      <c r="B152" s="262">
        <f t="shared" si="2"/>
        <v>46113</v>
      </c>
      <c r="C152" s="265"/>
      <c r="D152" s="265"/>
      <c r="E152" s="265"/>
      <c r="F152" s="265"/>
      <c r="G152" s="265"/>
      <c r="H152" s="265"/>
      <c r="I152" s="265"/>
      <c r="J152" s="265"/>
      <c r="K152" s="266"/>
      <c r="L152" s="266"/>
      <c r="M152" s="267"/>
    </row>
    <row r="153" spans="1:13">
      <c r="A153" s="160">
        <f>IF(MOD(MATCH(B153,除雪作業報告書!$BJ$21:$BJ$34,1),2)=1,1,2)</f>
        <v>2</v>
      </c>
      <c r="B153" s="262">
        <f t="shared" si="2"/>
        <v>46114</v>
      </c>
      <c r="C153" s="265"/>
      <c r="D153" s="265"/>
      <c r="E153" s="265"/>
      <c r="F153" s="265"/>
      <c r="G153" s="265"/>
      <c r="H153" s="265"/>
      <c r="I153" s="265"/>
      <c r="J153" s="265"/>
      <c r="K153" s="266"/>
      <c r="L153" s="266"/>
      <c r="M153" s="267"/>
    </row>
    <row r="154" spans="1:13">
      <c r="A154" s="160">
        <f>IF(MOD(MATCH(B154,除雪作業報告書!$BJ$21:$BJ$34,1),2)=1,1,2)</f>
        <v>2</v>
      </c>
      <c r="B154" s="262">
        <f t="shared" si="2"/>
        <v>46115</v>
      </c>
      <c r="C154" s="265"/>
      <c r="D154" s="265"/>
      <c r="E154" s="265"/>
      <c r="F154" s="265"/>
      <c r="G154" s="265"/>
      <c r="H154" s="265"/>
      <c r="I154" s="265"/>
      <c r="J154" s="265"/>
      <c r="K154" s="266"/>
      <c r="L154" s="266"/>
      <c r="M154" s="268"/>
    </row>
  </sheetData>
  <sheetProtection sheet="1" selectLockedCells="1"/>
  <mergeCells count="5">
    <mergeCell ref="C7:D7"/>
    <mergeCell ref="E7:F7"/>
    <mergeCell ref="G7:H7"/>
    <mergeCell ref="I7:J7"/>
    <mergeCell ref="K7:L7"/>
  </mergeCells>
  <phoneticPr fontId="1"/>
  <conditionalFormatting sqref="B11:B154">
    <cfRule type="expression" dxfId="18" priority="10">
      <formula>WEEKDAY(B11)=1</formula>
    </cfRule>
    <cfRule type="expression" dxfId="17" priority="11">
      <formula>WEEKDAY(B11)=7</formula>
    </cfRule>
  </conditionalFormatting>
  <conditionalFormatting sqref="A11:A154">
    <cfRule type="cellIs" dxfId="16" priority="6" operator="equal">
      <formula>2</formula>
    </cfRule>
    <cfRule type="cellIs" dxfId="15" priority="7" operator="equal">
      <formula>1</formula>
    </cfRule>
  </conditionalFormatting>
  <conditionalFormatting sqref="M6:N6 C7:N7">
    <cfRule type="containsBlanks" dxfId="14" priority="12">
      <formula>LEN(TRIM(C6))=0</formula>
    </cfRule>
  </conditionalFormatting>
  <conditionalFormatting sqref="C11:M154">
    <cfRule type="containsBlanks" dxfId="13" priority="1">
      <formula>LEN(TRIM(C11))=0</formula>
    </cfRule>
  </conditionalFormatting>
  <dataValidations count="1">
    <dataValidation type="time" allowBlank="1" showInputMessage="1" showErrorMessage="1" sqref="C11:L154">
      <formula1>0</formula1>
      <formula2>0.999305555555556</formula2>
    </dataValidation>
  </dataValidations>
  <pageMargins left="0.70866141732283472" right="0.70866141732283472" top="0.74803149606299213" bottom="0.74803149606299213" header="0.31496062992125984" footer="0.31496062992125984"/>
  <pageSetup paperSize="9" scale="47"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2:BX79"/>
  <sheetViews>
    <sheetView showGridLines="0" view="pageBreakPreview" topLeftCell="AU1" zoomScale="110" zoomScaleNormal="100" zoomScaleSheetLayoutView="110" workbookViewId="0">
      <selection activeCell="AA8" sqref="AA8:AU8"/>
    </sheetView>
  </sheetViews>
  <sheetFormatPr defaultRowHeight="12"/>
  <cols>
    <col min="1" max="1" width="2.625" style="111" customWidth="1"/>
    <col min="2" max="4" width="1.625" style="111" customWidth="1"/>
    <col min="5" max="5" width="14.125" style="111" hidden="1" customWidth="1"/>
    <col min="6" max="59" width="1.625" style="111" customWidth="1"/>
    <col min="60" max="61" width="9" style="150"/>
    <col min="62" max="62" width="17.75" style="150" customWidth="1"/>
    <col min="63" max="63" width="2.875" style="150" customWidth="1"/>
    <col min="64" max="64" width="17.375" style="150" customWidth="1"/>
    <col min="65" max="65" width="4.125" style="151" customWidth="1"/>
    <col min="66" max="66" width="19" style="150" bestFit="1" customWidth="1"/>
    <col min="67" max="67" width="17.875" style="150" customWidth="1"/>
    <col min="68" max="69" width="9" style="111" customWidth="1"/>
    <col min="70" max="74" width="9" style="111"/>
    <col min="75" max="75" width="10.5" style="111" bestFit="1" customWidth="1"/>
    <col min="76" max="76" width="17.25" style="111" bestFit="1" customWidth="1"/>
    <col min="77" max="16384" width="9" style="111"/>
  </cols>
  <sheetData>
    <row r="2" spans="2:76">
      <c r="AI2" s="553" t="s">
        <v>178</v>
      </c>
      <c r="AJ2" s="553"/>
      <c r="AK2" s="553"/>
      <c r="AL2" s="553"/>
      <c r="AM2" s="553"/>
      <c r="AN2" s="553" t="s">
        <v>179</v>
      </c>
      <c r="AO2" s="553"/>
      <c r="AP2" s="553"/>
      <c r="AQ2" s="553"/>
      <c r="AR2" s="553"/>
      <c r="AS2" s="483" t="s">
        <v>122</v>
      </c>
      <c r="AT2" s="484"/>
      <c r="AU2" s="484"/>
      <c r="AV2" s="484"/>
      <c r="AW2" s="484"/>
      <c r="AX2" s="484"/>
      <c r="AY2" s="484"/>
      <c r="AZ2" s="484"/>
      <c r="BA2" s="484"/>
      <c r="BB2" s="484"/>
      <c r="BC2" s="484"/>
      <c r="BD2" s="484"/>
      <c r="BE2" s="484"/>
      <c r="BF2" s="485"/>
    </row>
    <row r="3" spans="2:76">
      <c r="AI3" s="553"/>
      <c r="AJ3" s="553"/>
      <c r="AK3" s="553"/>
      <c r="AL3" s="553"/>
      <c r="AM3" s="553"/>
      <c r="AN3" s="553"/>
      <c r="AO3" s="553"/>
      <c r="AP3" s="553"/>
      <c r="AQ3" s="553"/>
      <c r="AR3" s="553"/>
      <c r="AS3" s="486"/>
      <c r="AT3" s="487"/>
      <c r="AU3" s="487"/>
      <c r="AV3" s="487"/>
      <c r="AW3" s="487"/>
      <c r="AX3" s="487"/>
      <c r="AY3" s="487"/>
      <c r="AZ3" s="487"/>
      <c r="BA3" s="487"/>
      <c r="BB3" s="487"/>
      <c r="BC3" s="487"/>
      <c r="BD3" s="487"/>
      <c r="BE3" s="487"/>
      <c r="BF3" s="488"/>
      <c r="BW3" s="287" t="s">
        <v>333</v>
      </c>
      <c r="BX3" s="288" t="str">
        <f>INDEX($BJ$21:$BN$35,MATCH(R$12,BJ$21:BJ$35),$BN$36)</f>
        <v>令和７年11月25日(火)</v>
      </c>
    </row>
    <row r="4" spans="2:76">
      <c r="AI4" s="553"/>
      <c r="AJ4" s="553"/>
      <c r="AK4" s="553"/>
      <c r="AL4" s="553"/>
      <c r="AM4" s="553"/>
      <c r="AN4" s="553"/>
      <c r="AO4" s="553"/>
      <c r="AP4" s="553"/>
      <c r="AQ4" s="553"/>
      <c r="AR4" s="553"/>
      <c r="AS4" s="489"/>
      <c r="AT4" s="490"/>
      <c r="AU4" s="490"/>
      <c r="AV4" s="490"/>
      <c r="AW4" s="490"/>
      <c r="AX4" s="490"/>
      <c r="AY4" s="490"/>
      <c r="AZ4" s="490"/>
      <c r="BA4" s="490"/>
      <c r="BB4" s="490"/>
      <c r="BC4" s="490"/>
      <c r="BD4" s="490"/>
      <c r="BE4" s="490"/>
      <c r="BF4" s="491"/>
    </row>
    <row r="5" spans="2:76">
      <c r="AI5" s="553"/>
      <c r="AJ5" s="553"/>
      <c r="AK5" s="553"/>
      <c r="AL5" s="553"/>
      <c r="AM5" s="553"/>
      <c r="AN5" s="553"/>
      <c r="AO5" s="553"/>
      <c r="AP5" s="553"/>
      <c r="AQ5" s="553"/>
      <c r="AR5" s="553"/>
      <c r="AS5" s="492"/>
      <c r="AT5" s="493"/>
      <c r="AU5" s="493"/>
      <c r="AV5" s="493"/>
      <c r="AW5" s="493"/>
      <c r="AX5" s="493"/>
      <c r="AY5" s="493"/>
      <c r="AZ5" s="493"/>
      <c r="BA5" s="493"/>
      <c r="BB5" s="493"/>
      <c r="BC5" s="493"/>
      <c r="BD5" s="493"/>
      <c r="BE5" s="493"/>
      <c r="BF5" s="494"/>
    </row>
    <row r="7" spans="2:76" ht="12" customHeight="1">
      <c r="B7" s="577" t="s">
        <v>121</v>
      </c>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7"/>
      <c r="BF7" s="577"/>
    </row>
    <row r="8" spans="2:76" ht="12" customHeight="1">
      <c r="B8" s="577"/>
      <c r="C8" s="577"/>
      <c r="D8" s="577"/>
      <c r="E8" s="577"/>
      <c r="F8" s="577"/>
      <c r="G8" s="577"/>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7"/>
      <c r="AZ8" s="577"/>
      <c r="BA8" s="577"/>
      <c r="BB8" s="577"/>
      <c r="BC8" s="577"/>
      <c r="BD8" s="577"/>
      <c r="BE8" s="577"/>
      <c r="BF8" s="577"/>
    </row>
    <row r="9" spans="2:76" ht="12" customHeight="1"/>
    <row r="10" spans="2:76">
      <c r="AR10" s="578" t="s">
        <v>3</v>
      </c>
      <c r="AS10" s="578"/>
      <c r="AT10" s="578"/>
      <c r="AU10" s="579"/>
      <c r="AV10" s="579"/>
      <c r="AW10" s="576" t="s">
        <v>2</v>
      </c>
      <c r="AX10" s="576"/>
      <c r="AY10" s="579"/>
      <c r="AZ10" s="579"/>
      <c r="BA10" s="576" t="s">
        <v>1</v>
      </c>
      <c r="BB10" s="576"/>
      <c r="BC10" s="579"/>
      <c r="BD10" s="579"/>
      <c r="BE10" s="576" t="s">
        <v>0</v>
      </c>
      <c r="BF10" s="576"/>
    </row>
    <row r="12" spans="2:76">
      <c r="Q12" s="111" t="s">
        <v>118</v>
      </c>
      <c r="R12" s="575">
        <v>45972</v>
      </c>
      <c r="S12" s="575"/>
      <c r="T12" s="575"/>
      <c r="U12" s="575"/>
      <c r="V12" s="575"/>
      <c r="W12" s="575"/>
      <c r="X12" s="575"/>
      <c r="Y12" s="575"/>
      <c r="Z12" s="575"/>
      <c r="AA12" s="575"/>
      <c r="AB12" s="576" t="s">
        <v>102</v>
      </c>
      <c r="AC12" s="576"/>
      <c r="AD12" s="576"/>
      <c r="AE12" s="555">
        <f>INDEX($BJ$21:$BO$35,MATCH(R$12,BJ$21:BJ$35),$BL$36)</f>
        <v>45981</v>
      </c>
      <c r="AF12" s="555"/>
      <c r="AG12" s="555"/>
      <c r="AH12" s="555"/>
      <c r="AI12" s="555"/>
      <c r="AJ12" s="555"/>
      <c r="AK12" s="555"/>
      <c r="AL12" s="555"/>
      <c r="AM12" s="555"/>
      <c r="AN12" s="555"/>
      <c r="AO12" s="111" t="s">
        <v>119</v>
      </c>
      <c r="AQ12" s="576">
        <f>INDEX($BJ$21:$BO$34,MATCH(R$12,BJ$21:BJ$34),$BM$36)</f>
        <v>10</v>
      </c>
      <c r="AR12" s="576"/>
      <c r="AS12" s="111" t="s">
        <v>120</v>
      </c>
    </row>
    <row r="14" spans="2:76" ht="12" customHeight="1">
      <c r="D14" s="561" t="s">
        <v>12</v>
      </c>
      <c r="E14" s="561"/>
      <c r="F14" s="561"/>
      <c r="G14" s="561"/>
      <c r="H14" s="561"/>
      <c r="I14" s="561"/>
      <c r="J14" s="561"/>
      <c r="K14" s="110"/>
      <c r="L14" s="110"/>
      <c r="M14" s="571">
        <v>252041</v>
      </c>
      <c r="N14" s="571"/>
      <c r="O14" s="571"/>
      <c r="P14" s="571"/>
      <c r="Q14" s="571"/>
      <c r="R14" s="571"/>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row>
    <row r="15" spans="2:76" ht="5.0999999999999996" customHeight="1"/>
    <row r="16" spans="2:76" ht="27" customHeight="1">
      <c r="D16" s="560" t="s">
        <v>301</v>
      </c>
      <c r="E16" s="561"/>
      <c r="F16" s="561"/>
      <c r="G16" s="561"/>
      <c r="H16" s="561"/>
      <c r="I16" s="561"/>
      <c r="J16" s="561"/>
      <c r="K16" s="110"/>
      <c r="L16" s="110"/>
      <c r="M16" s="482" t="s">
        <v>127</v>
      </c>
      <c r="N16" s="482"/>
      <c r="O16" s="482"/>
      <c r="P16" s="482"/>
      <c r="Q16" s="482"/>
      <c r="R16" s="482"/>
      <c r="S16" s="482"/>
      <c r="T16" s="482"/>
      <c r="U16" s="482"/>
      <c r="V16" s="482"/>
      <c r="W16" s="482"/>
      <c r="X16" s="482"/>
      <c r="Y16" s="482"/>
      <c r="Z16" s="482"/>
      <c r="AA16" s="482"/>
      <c r="AB16" s="482"/>
      <c r="AC16" s="482"/>
      <c r="AD16" s="482"/>
      <c r="AE16" s="482"/>
      <c r="AF16" s="482"/>
      <c r="AG16" s="108" t="s">
        <v>128</v>
      </c>
      <c r="AH16" s="554" t="str">
        <f>IF($M$14="","　工区",VLOOKUP($M$14,DATA!$A$14:$F$27,2,FALSE))</f>
        <v>１工区</v>
      </c>
      <c r="AI16" s="554"/>
      <c r="AJ16" s="554"/>
      <c r="AK16" s="554"/>
      <c r="AL16" s="554"/>
      <c r="AM16" s="109" t="s">
        <v>119</v>
      </c>
      <c r="AN16" s="110"/>
      <c r="AO16" s="110"/>
      <c r="AP16" s="110"/>
      <c r="AQ16" s="110"/>
      <c r="AR16" s="110"/>
      <c r="AS16" s="110"/>
      <c r="AT16" s="110"/>
      <c r="AU16" s="110"/>
      <c r="AV16" s="110"/>
      <c r="AW16" s="110"/>
      <c r="AX16" s="110"/>
      <c r="AY16" s="110"/>
      <c r="AZ16" s="110"/>
      <c r="BA16" s="110"/>
      <c r="BB16" s="110"/>
      <c r="BC16" s="110"/>
      <c r="BD16" s="110"/>
      <c r="BI16" s="150" t="str">
        <f>CONCATENATE("第",AH16)</f>
        <v>第１工区</v>
      </c>
    </row>
    <row r="17" spans="1:67" ht="5.0999999999999996" customHeight="1"/>
    <row r="18" spans="1:67" s="146" customFormat="1" ht="27" customHeight="1">
      <c r="D18" s="560" t="s">
        <v>34</v>
      </c>
      <c r="E18" s="560"/>
      <c r="F18" s="560"/>
      <c r="G18" s="560"/>
      <c r="H18" s="560"/>
      <c r="I18" s="560"/>
      <c r="J18" s="560"/>
      <c r="K18" s="147"/>
      <c r="L18" s="147"/>
      <c r="M18" s="557" t="str">
        <f>IF($M$14="","",VLOOKUP($M$14,DATA!$A$14:$F$27,4,FALSE))</f>
        <v>岩崎スクールバス車庫</v>
      </c>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7"/>
      <c r="BA18" s="557"/>
      <c r="BB18" s="557"/>
      <c r="BC18" s="557"/>
      <c r="BD18" s="557"/>
      <c r="BH18" s="148"/>
      <c r="BI18" s="148"/>
      <c r="BJ18" s="149" t="s">
        <v>331</v>
      </c>
      <c r="BK18" s="149"/>
      <c r="BL18" s="149"/>
      <c r="BM18" s="149"/>
      <c r="BN18" s="149"/>
      <c r="BO18" s="149"/>
    </row>
    <row r="19" spans="1:67" ht="5.0999999999999996" customHeight="1"/>
    <row r="20" spans="1:67" ht="12" customHeight="1">
      <c r="D20" s="561" t="s">
        <v>117</v>
      </c>
      <c r="E20" s="561"/>
      <c r="F20" s="561"/>
      <c r="G20" s="561"/>
      <c r="H20" s="561"/>
      <c r="I20" s="561"/>
      <c r="J20" s="561"/>
      <c r="K20" s="110"/>
      <c r="L20" s="110"/>
      <c r="M20" s="558" t="str">
        <f>IF(参加申込書!$AC$11="","",参加申込書!$AC$11)</f>
        <v/>
      </c>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558"/>
      <c r="AO20" s="558"/>
      <c r="AP20" s="558"/>
      <c r="AQ20" s="558"/>
      <c r="AR20" s="558"/>
      <c r="AS20" s="558"/>
      <c r="AT20" s="558"/>
      <c r="AU20" s="558"/>
      <c r="AV20" s="558"/>
      <c r="AW20" s="558"/>
      <c r="AX20" s="558"/>
      <c r="AY20" s="558"/>
      <c r="AZ20" s="558"/>
      <c r="BA20" s="558"/>
      <c r="BB20" s="558"/>
      <c r="BC20" s="558"/>
      <c r="BD20" s="558"/>
      <c r="BI20" s="150" t="s">
        <v>265</v>
      </c>
      <c r="BJ20" s="150" t="s">
        <v>260</v>
      </c>
      <c r="BL20" s="150" t="s">
        <v>261</v>
      </c>
      <c r="BM20" s="151" t="s">
        <v>263</v>
      </c>
      <c r="BN20" s="150" t="s">
        <v>262</v>
      </c>
    </row>
    <row r="21" spans="1:67" ht="12" customHeight="1">
      <c r="BI21" s="150">
        <v>1</v>
      </c>
      <c r="BJ21" s="152">
        <v>45972</v>
      </c>
      <c r="BK21" s="152" t="s">
        <v>259</v>
      </c>
      <c r="BL21" s="152">
        <v>45981</v>
      </c>
      <c r="BM21" s="153">
        <f>BL21-BJ21+1</f>
        <v>10</v>
      </c>
      <c r="BN21" s="154" t="s">
        <v>343</v>
      </c>
      <c r="BO21" s="297">
        <f>BL21+5</f>
        <v>45986</v>
      </c>
    </row>
    <row r="22" spans="1:67">
      <c r="B22" s="559" t="s">
        <v>116</v>
      </c>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59"/>
      <c r="BE22" s="559"/>
      <c r="BF22" s="559"/>
      <c r="BI22" s="150">
        <v>2</v>
      </c>
      <c r="BJ22" s="152">
        <v>45982</v>
      </c>
      <c r="BK22" s="152" t="s">
        <v>259</v>
      </c>
      <c r="BL22" s="152">
        <v>45991</v>
      </c>
      <c r="BM22" s="153">
        <f t="shared" ref="BM22:BM34" si="0">BL22-BJ22+1</f>
        <v>10</v>
      </c>
      <c r="BN22" s="154" t="s">
        <v>344</v>
      </c>
      <c r="BO22" s="297">
        <f t="shared" ref="BO22:BO35" si="1">BL22+5</f>
        <v>45996</v>
      </c>
    </row>
    <row r="23" spans="1:67">
      <c r="B23" s="565" t="s">
        <v>111</v>
      </c>
      <c r="C23" s="566"/>
      <c r="D23" s="567"/>
      <c r="E23" s="166"/>
      <c r="F23" s="565" t="s">
        <v>267</v>
      </c>
      <c r="G23" s="566"/>
      <c r="H23" s="566"/>
      <c r="I23" s="566"/>
      <c r="J23" s="566"/>
      <c r="K23" s="566"/>
      <c r="L23" s="566"/>
      <c r="M23" s="566"/>
      <c r="N23" s="566"/>
      <c r="O23" s="566"/>
      <c r="P23" s="566"/>
      <c r="Q23" s="566"/>
      <c r="R23" s="566"/>
      <c r="S23" s="567"/>
      <c r="T23" s="565" t="s">
        <v>115</v>
      </c>
      <c r="U23" s="566"/>
      <c r="V23" s="567"/>
      <c r="W23" s="565" t="s">
        <v>146</v>
      </c>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7"/>
      <c r="AT23" s="566" t="s">
        <v>21</v>
      </c>
      <c r="AU23" s="566"/>
      <c r="AV23" s="566"/>
      <c r="AW23" s="566"/>
      <c r="AX23" s="566"/>
      <c r="AY23" s="566"/>
      <c r="AZ23" s="566"/>
      <c r="BA23" s="566"/>
      <c r="BB23" s="566"/>
      <c r="BC23" s="566"/>
      <c r="BD23" s="566"/>
      <c r="BE23" s="566"/>
      <c r="BF23" s="567"/>
      <c r="BI23" s="150">
        <v>3</v>
      </c>
      <c r="BJ23" s="152">
        <v>45992</v>
      </c>
      <c r="BK23" s="152" t="s">
        <v>259</v>
      </c>
      <c r="BL23" s="152">
        <v>46001</v>
      </c>
      <c r="BM23" s="153">
        <f t="shared" si="0"/>
        <v>10</v>
      </c>
      <c r="BN23" s="154" t="s">
        <v>345</v>
      </c>
      <c r="BO23" s="297">
        <f t="shared" si="1"/>
        <v>46006</v>
      </c>
    </row>
    <row r="24" spans="1:67">
      <c r="A24" s="498">
        <v>1</v>
      </c>
      <c r="B24" s="499">
        <f>R12</f>
        <v>45972</v>
      </c>
      <c r="C24" s="500"/>
      <c r="D24" s="501"/>
      <c r="E24" s="495">
        <v>1</v>
      </c>
      <c r="F24" s="572"/>
      <c r="G24" s="573"/>
      <c r="H24" s="573"/>
      <c r="I24" s="573"/>
      <c r="J24" s="573"/>
      <c r="K24" s="573"/>
      <c r="L24" s="573"/>
      <c r="M24" s="573"/>
      <c r="N24" s="573"/>
      <c r="O24" s="573"/>
      <c r="P24" s="573"/>
      <c r="Q24" s="573"/>
      <c r="R24" s="573"/>
      <c r="S24" s="574"/>
      <c r="T24" s="537" t="str">
        <f>IF(F24="","",IF(AND(F24&lt;&gt;"",AJ24&lt;&gt;""),"有","無"))</f>
        <v/>
      </c>
      <c r="U24" s="538"/>
      <c r="V24" s="539"/>
      <c r="W24" s="540" t="str">
        <f>IF(F24="","",IF(INDEX(連絡票・作業報告データ!$C$11:$L$154,MATCH($B$24,連絡票・作業報告データ!$B$11:$B$154,),MATCH($F24,連絡票・作業報告データ!$C$6:$L$6,))="","",INDEX(連絡票・作業報告データ!$C$11:$L$154,MATCH($B$24,連絡票・作業報告データ!$B$11:$B$154,),MATCH($F24,連絡票・作業報告データ!$C$6:$L$6,))))</f>
        <v/>
      </c>
      <c r="X24" s="541"/>
      <c r="Y24" s="541"/>
      <c r="Z24" s="541"/>
      <c r="AA24" s="538" t="s">
        <v>112</v>
      </c>
      <c r="AB24" s="538"/>
      <c r="AC24" s="542" t="str">
        <f>IF(F24="","",IF(INDEX(連絡票・作業報告データ!$C$11:$L$154,MATCH($B$24,連絡票・作業報告データ!$B$11:$B$154,),MATCH($F24,連絡票・作業報告データ!$C$6:$L$6,)+1)="","",INDEX(連絡票・作業報告データ!$C$11:$L$154,MATCH($B$24,連絡票・作業報告データ!$B$11:$B$154,),MATCH($F24,連絡票・作業報告データ!$C$6:$L$6,)+1)))</f>
        <v/>
      </c>
      <c r="AD24" s="542"/>
      <c r="AE24" s="542"/>
      <c r="AF24" s="542"/>
      <c r="AG24" s="543" t="s">
        <v>113</v>
      </c>
      <c r="AH24" s="543"/>
      <c r="AI24" s="543"/>
      <c r="AJ24" s="544" t="str">
        <f>IF(OR(F24="",W24="",AC24=""),"",IF(AC24-W24=0,"",AC24-W24))</f>
        <v/>
      </c>
      <c r="AK24" s="544"/>
      <c r="AL24" s="544"/>
      <c r="AM24" s="155" t="s">
        <v>114</v>
      </c>
      <c r="AN24" s="156"/>
      <c r="AO24" s="508">
        <f>IF($B24="","",SUM($AJ24:$AL28))</f>
        <v>0</v>
      </c>
      <c r="AP24" s="508"/>
      <c r="AQ24" s="508"/>
      <c r="AR24" s="508"/>
      <c r="AS24" s="509"/>
      <c r="AT24" s="514" t="str">
        <f>IF($B24="","",IF(INDEX(連絡票・作業報告データ!$M$11:$M$154,MATCH($B$24,連絡票・作業報告データ!$B$11:$B$154,),1)="","",INDEX(連絡票・作業報告データ!$M$11:$M$154,MATCH($B$24,連絡票・作業報告データ!$B$11:$B$154,),1)))</f>
        <v/>
      </c>
      <c r="AU24" s="514"/>
      <c r="AV24" s="514"/>
      <c r="AW24" s="514"/>
      <c r="AX24" s="514"/>
      <c r="AY24" s="514"/>
      <c r="AZ24" s="514"/>
      <c r="BA24" s="514"/>
      <c r="BB24" s="514"/>
      <c r="BC24" s="514"/>
      <c r="BD24" s="514"/>
      <c r="BE24" s="514"/>
      <c r="BF24" s="515"/>
      <c r="BI24" s="150">
        <v>4</v>
      </c>
      <c r="BJ24" s="152">
        <v>46002</v>
      </c>
      <c r="BK24" s="152" t="s">
        <v>259</v>
      </c>
      <c r="BL24" s="152">
        <v>46011</v>
      </c>
      <c r="BM24" s="153">
        <f t="shared" si="0"/>
        <v>10</v>
      </c>
      <c r="BN24" s="154" t="s">
        <v>346</v>
      </c>
      <c r="BO24" s="297">
        <f t="shared" si="1"/>
        <v>46016</v>
      </c>
    </row>
    <row r="25" spans="1:67">
      <c r="A25" s="498"/>
      <c r="B25" s="502"/>
      <c r="C25" s="503"/>
      <c r="D25" s="504"/>
      <c r="E25" s="496"/>
      <c r="F25" s="562"/>
      <c r="G25" s="563"/>
      <c r="H25" s="563"/>
      <c r="I25" s="563"/>
      <c r="J25" s="563"/>
      <c r="K25" s="563"/>
      <c r="L25" s="563"/>
      <c r="M25" s="563"/>
      <c r="N25" s="563"/>
      <c r="O25" s="563"/>
      <c r="P25" s="563"/>
      <c r="Q25" s="563"/>
      <c r="R25" s="563"/>
      <c r="S25" s="564"/>
      <c r="T25" s="523" t="str">
        <f>IF(F25="","",IF(AND(F25&lt;&gt;"",AJ25&lt;&gt;""),"有","無"))</f>
        <v/>
      </c>
      <c r="U25" s="524"/>
      <c r="V25" s="525"/>
      <c r="W25" s="526" t="str">
        <f>IF(F25="","",IF(INDEX(連絡票・作業報告データ!$C$11:$L$154,MATCH($B$24,連絡票・作業報告データ!$B$11:$B$154,),MATCH($F25,連絡票・作業報告データ!$C$6:$L$6,))="","",INDEX(連絡票・作業報告データ!$C$11:$L$154,MATCH($B$24,連絡票・作業報告データ!$B$11:$B$154,),MATCH($F25,連絡票・作業報告データ!$C$6:$L$6,))))</f>
        <v/>
      </c>
      <c r="X25" s="527"/>
      <c r="Y25" s="527"/>
      <c r="Z25" s="527"/>
      <c r="AA25" s="524" t="s">
        <v>112</v>
      </c>
      <c r="AB25" s="524"/>
      <c r="AC25" s="528" t="str">
        <f>IF(F25="","",IF(INDEX(連絡票・作業報告データ!$C$11:$L$154,MATCH($B$24,連絡票・作業報告データ!$B$11:$B$154,),MATCH($F25,連絡票・作業報告データ!$C$6:$L$6,)+1)="","",INDEX(連絡票・作業報告データ!$C$11:$L$154,MATCH($B$24,連絡票・作業報告データ!$B$11:$B$154,),MATCH($F25,連絡票・作業報告データ!$C$6:$L$6,)+1)))</f>
        <v/>
      </c>
      <c r="AD25" s="528"/>
      <c r="AE25" s="528"/>
      <c r="AF25" s="528"/>
      <c r="AG25" s="529" t="s">
        <v>113</v>
      </c>
      <c r="AH25" s="529"/>
      <c r="AI25" s="529"/>
      <c r="AJ25" s="530" t="str">
        <f t="shared" ref="AJ25:AJ28" si="2">IF(OR(F25="",W25="",AC25=""),"",IF(AC25-W25=0,"",AC25-W25))</f>
        <v/>
      </c>
      <c r="AK25" s="530"/>
      <c r="AL25" s="530"/>
      <c r="AM25" s="157" t="s">
        <v>114</v>
      </c>
      <c r="AN25" s="158"/>
      <c r="AO25" s="510"/>
      <c r="AP25" s="510"/>
      <c r="AQ25" s="510"/>
      <c r="AR25" s="510"/>
      <c r="AS25" s="511"/>
      <c r="AT25" s="516"/>
      <c r="AU25" s="516"/>
      <c r="AV25" s="516"/>
      <c r="AW25" s="516"/>
      <c r="AX25" s="516"/>
      <c r="AY25" s="516"/>
      <c r="AZ25" s="516"/>
      <c r="BA25" s="516"/>
      <c r="BB25" s="516"/>
      <c r="BC25" s="516"/>
      <c r="BD25" s="516"/>
      <c r="BE25" s="516"/>
      <c r="BF25" s="517"/>
      <c r="BI25" s="150">
        <v>5</v>
      </c>
      <c r="BJ25" s="152">
        <v>46012</v>
      </c>
      <c r="BK25" s="152" t="s">
        <v>259</v>
      </c>
      <c r="BL25" s="152">
        <v>46022</v>
      </c>
      <c r="BM25" s="153">
        <f t="shared" si="0"/>
        <v>11</v>
      </c>
      <c r="BN25" s="154" t="s">
        <v>347</v>
      </c>
      <c r="BO25" s="297">
        <f t="shared" si="1"/>
        <v>46027</v>
      </c>
    </row>
    <row r="26" spans="1:67">
      <c r="A26" s="498"/>
      <c r="B26" s="502"/>
      <c r="C26" s="503"/>
      <c r="D26" s="504"/>
      <c r="E26" s="496"/>
      <c r="F26" s="562"/>
      <c r="G26" s="563"/>
      <c r="H26" s="563"/>
      <c r="I26" s="563"/>
      <c r="J26" s="563"/>
      <c r="K26" s="563"/>
      <c r="L26" s="563"/>
      <c r="M26" s="563"/>
      <c r="N26" s="563"/>
      <c r="O26" s="563"/>
      <c r="P26" s="563"/>
      <c r="Q26" s="563"/>
      <c r="R26" s="563"/>
      <c r="S26" s="564"/>
      <c r="T26" s="523" t="str">
        <f t="shared" ref="T26:T28" si="3">IF(F26="","",IF(AND(F26&lt;&gt;"",AJ26&lt;&gt;""),"有","無"))</f>
        <v/>
      </c>
      <c r="U26" s="524"/>
      <c r="V26" s="525"/>
      <c r="W26" s="526" t="str">
        <f>IF(F26="","",IF(INDEX(連絡票・作業報告データ!$C$11:$L$154,MATCH($B$24,連絡票・作業報告データ!$B$11:$B$154,),MATCH($F26,連絡票・作業報告データ!$C$6:$L$6,))="","",INDEX(連絡票・作業報告データ!$C$11:$L$154,MATCH($B$24,連絡票・作業報告データ!$B$11:$B$154,),MATCH($F26,連絡票・作業報告データ!$C$6:$L$6,))))</f>
        <v/>
      </c>
      <c r="X26" s="527"/>
      <c r="Y26" s="527"/>
      <c r="Z26" s="527"/>
      <c r="AA26" s="524" t="s">
        <v>112</v>
      </c>
      <c r="AB26" s="524"/>
      <c r="AC26" s="528" t="str">
        <f>IF(F26="","",IF(INDEX(連絡票・作業報告データ!$C$11:$L$154,MATCH($B$24,連絡票・作業報告データ!$B$11:$B$154,),MATCH($F26,連絡票・作業報告データ!$C$6:$L$6,)+1)="","",INDEX(連絡票・作業報告データ!$C$11:$L$154,MATCH($B$24,連絡票・作業報告データ!$B$11:$B$154,),MATCH($F26,連絡票・作業報告データ!$C$6:$L$6,)+1)))</f>
        <v/>
      </c>
      <c r="AD26" s="528"/>
      <c r="AE26" s="528"/>
      <c r="AF26" s="528"/>
      <c r="AG26" s="529" t="s">
        <v>113</v>
      </c>
      <c r="AH26" s="529"/>
      <c r="AI26" s="529"/>
      <c r="AJ26" s="530" t="str">
        <f t="shared" si="2"/>
        <v/>
      </c>
      <c r="AK26" s="530"/>
      <c r="AL26" s="530"/>
      <c r="AM26" s="157" t="s">
        <v>114</v>
      </c>
      <c r="AN26" s="158"/>
      <c r="AO26" s="510"/>
      <c r="AP26" s="510"/>
      <c r="AQ26" s="510"/>
      <c r="AR26" s="510"/>
      <c r="AS26" s="511"/>
      <c r="AT26" s="516"/>
      <c r="AU26" s="516"/>
      <c r="AV26" s="516"/>
      <c r="AW26" s="516"/>
      <c r="AX26" s="516"/>
      <c r="AY26" s="516"/>
      <c r="AZ26" s="516"/>
      <c r="BA26" s="516"/>
      <c r="BB26" s="516"/>
      <c r="BC26" s="516"/>
      <c r="BD26" s="516"/>
      <c r="BE26" s="516"/>
      <c r="BF26" s="517"/>
      <c r="BI26" s="150">
        <v>6</v>
      </c>
      <c r="BJ26" s="152">
        <v>46023</v>
      </c>
      <c r="BK26" s="152" t="s">
        <v>259</v>
      </c>
      <c r="BL26" s="152">
        <v>46032</v>
      </c>
      <c r="BM26" s="153">
        <f t="shared" si="0"/>
        <v>10</v>
      </c>
      <c r="BN26" s="154" t="s">
        <v>348</v>
      </c>
      <c r="BO26" s="297">
        <f t="shared" si="1"/>
        <v>46037</v>
      </c>
    </row>
    <row r="27" spans="1:67">
      <c r="A27" s="498"/>
      <c r="B27" s="502"/>
      <c r="C27" s="503"/>
      <c r="D27" s="504"/>
      <c r="E27" s="496"/>
      <c r="F27" s="562"/>
      <c r="G27" s="563"/>
      <c r="H27" s="563"/>
      <c r="I27" s="563"/>
      <c r="J27" s="563"/>
      <c r="K27" s="563"/>
      <c r="L27" s="563"/>
      <c r="M27" s="563"/>
      <c r="N27" s="563"/>
      <c r="O27" s="563"/>
      <c r="P27" s="563"/>
      <c r="Q27" s="563"/>
      <c r="R27" s="563"/>
      <c r="S27" s="564"/>
      <c r="T27" s="523" t="str">
        <f t="shared" si="3"/>
        <v/>
      </c>
      <c r="U27" s="524"/>
      <c r="V27" s="525"/>
      <c r="W27" s="526" t="str">
        <f>IF(F27="","",IF(INDEX(連絡票・作業報告データ!$C$11:$L$154,MATCH($B$24,連絡票・作業報告データ!$B$11:$B$154,),MATCH($F27,連絡票・作業報告データ!$C$6:$L$6,))="","",INDEX(連絡票・作業報告データ!$C$11:$L$154,MATCH($B$24,連絡票・作業報告データ!$B$11:$B$154,),MATCH($F27,連絡票・作業報告データ!$C$6:$L$6,))))</f>
        <v/>
      </c>
      <c r="X27" s="527"/>
      <c r="Y27" s="527"/>
      <c r="Z27" s="527"/>
      <c r="AA27" s="524" t="s">
        <v>112</v>
      </c>
      <c r="AB27" s="524"/>
      <c r="AC27" s="528" t="str">
        <f>IF(F27="","",IF(INDEX(連絡票・作業報告データ!$C$11:$L$154,MATCH($B$24,連絡票・作業報告データ!$B$11:$B$154,),MATCH($F27,連絡票・作業報告データ!$C$6:$L$6,)+1)="","",INDEX(連絡票・作業報告データ!$C$11:$L$154,MATCH($B$24,連絡票・作業報告データ!$B$11:$B$154,),MATCH($F27,連絡票・作業報告データ!$C$6:$L$6,)+1)))</f>
        <v/>
      </c>
      <c r="AD27" s="528"/>
      <c r="AE27" s="528"/>
      <c r="AF27" s="528"/>
      <c r="AG27" s="529" t="s">
        <v>113</v>
      </c>
      <c r="AH27" s="529"/>
      <c r="AI27" s="529"/>
      <c r="AJ27" s="530" t="str">
        <f t="shared" si="2"/>
        <v/>
      </c>
      <c r="AK27" s="530"/>
      <c r="AL27" s="530"/>
      <c r="AM27" s="157" t="s">
        <v>114</v>
      </c>
      <c r="AN27" s="158"/>
      <c r="AO27" s="510"/>
      <c r="AP27" s="510"/>
      <c r="AQ27" s="510"/>
      <c r="AR27" s="510"/>
      <c r="AS27" s="511"/>
      <c r="AT27" s="516"/>
      <c r="AU27" s="516"/>
      <c r="AV27" s="516"/>
      <c r="AW27" s="516"/>
      <c r="AX27" s="516"/>
      <c r="AY27" s="516"/>
      <c r="AZ27" s="516"/>
      <c r="BA27" s="516"/>
      <c r="BB27" s="516"/>
      <c r="BC27" s="516"/>
      <c r="BD27" s="516"/>
      <c r="BE27" s="516"/>
      <c r="BF27" s="517"/>
      <c r="BI27" s="150">
        <v>7</v>
      </c>
      <c r="BJ27" s="152">
        <v>46033</v>
      </c>
      <c r="BK27" s="152" t="s">
        <v>259</v>
      </c>
      <c r="BL27" s="152">
        <v>46042</v>
      </c>
      <c r="BM27" s="153">
        <f t="shared" si="0"/>
        <v>10</v>
      </c>
      <c r="BN27" s="154" t="s">
        <v>349</v>
      </c>
      <c r="BO27" s="297">
        <f t="shared" si="1"/>
        <v>46047</v>
      </c>
    </row>
    <row r="28" spans="1:67">
      <c r="A28" s="498"/>
      <c r="B28" s="505"/>
      <c r="C28" s="506"/>
      <c r="D28" s="507"/>
      <c r="E28" s="497"/>
      <c r="F28" s="568"/>
      <c r="G28" s="569"/>
      <c r="H28" s="569"/>
      <c r="I28" s="569"/>
      <c r="J28" s="569"/>
      <c r="K28" s="569"/>
      <c r="L28" s="569"/>
      <c r="M28" s="569"/>
      <c r="N28" s="569"/>
      <c r="O28" s="569"/>
      <c r="P28" s="569"/>
      <c r="Q28" s="569"/>
      <c r="R28" s="569"/>
      <c r="S28" s="570"/>
      <c r="T28" s="545" t="str">
        <f t="shared" si="3"/>
        <v/>
      </c>
      <c r="U28" s="546"/>
      <c r="V28" s="547"/>
      <c r="W28" s="548" t="str">
        <f>IF(F28="","",IF(INDEX(連絡票・作業報告データ!$C$11:$L$154,MATCH($B$24,連絡票・作業報告データ!$B$11:$B$154,),MATCH($F28,連絡票・作業報告データ!$C$6:$L$6,))="","",INDEX(連絡票・作業報告データ!$C$11:$L$154,MATCH($B$24,連絡票・作業報告データ!$B$11:$B$154,),MATCH($F28,連絡票・作業報告データ!$C$6:$L$6,))))</f>
        <v/>
      </c>
      <c r="X28" s="549"/>
      <c r="Y28" s="549"/>
      <c r="Z28" s="549"/>
      <c r="AA28" s="546" t="s">
        <v>112</v>
      </c>
      <c r="AB28" s="546"/>
      <c r="AC28" s="550" t="str">
        <f>IF(F28="","",IF(INDEX(連絡票・作業報告データ!$C$11:$L$154,MATCH($B$24,連絡票・作業報告データ!$B$11:$B$154,),MATCH($F28,連絡票・作業報告データ!$C$6:$L$6,)+1)="","",INDEX(連絡票・作業報告データ!$C$11:$L$154,MATCH($B$24,連絡票・作業報告データ!$B$11:$B$154,),MATCH($F28,連絡票・作業報告データ!$C$6:$L$6,)+1)))</f>
        <v/>
      </c>
      <c r="AD28" s="550"/>
      <c r="AE28" s="550"/>
      <c r="AF28" s="550"/>
      <c r="AG28" s="551" t="s">
        <v>113</v>
      </c>
      <c r="AH28" s="551"/>
      <c r="AI28" s="551"/>
      <c r="AJ28" s="552" t="str">
        <f t="shared" si="2"/>
        <v/>
      </c>
      <c r="AK28" s="552"/>
      <c r="AL28" s="552"/>
      <c r="AM28" s="279" t="s">
        <v>114</v>
      </c>
      <c r="AN28" s="280"/>
      <c r="AO28" s="512"/>
      <c r="AP28" s="512"/>
      <c r="AQ28" s="512"/>
      <c r="AR28" s="512"/>
      <c r="AS28" s="513"/>
      <c r="AT28" s="518"/>
      <c r="AU28" s="518"/>
      <c r="AV28" s="518"/>
      <c r="AW28" s="518"/>
      <c r="AX28" s="518"/>
      <c r="AY28" s="518"/>
      <c r="AZ28" s="518"/>
      <c r="BA28" s="518"/>
      <c r="BB28" s="518"/>
      <c r="BC28" s="518"/>
      <c r="BD28" s="518"/>
      <c r="BE28" s="518"/>
      <c r="BF28" s="519"/>
      <c r="BI28" s="150">
        <v>8</v>
      </c>
      <c r="BJ28" s="152">
        <v>46043</v>
      </c>
      <c r="BK28" s="152" t="s">
        <v>259</v>
      </c>
      <c r="BL28" s="152">
        <v>46053</v>
      </c>
      <c r="BM28" s="153">
        <f t="shared" si="0"/>
        <v>11</v>
      </c>
      <c r="BN28" s="154" t="s">
        <v>350</v>
      </c>
      <c r="BO28" s="297">
        <f t="shared" si="1"/>
        <v>46058</v>
      </c>
    </row>
    <row r="29" spans="1:67">
      <c r="A29" s="498">
        <v>2</v>
      </c>
      <c r="B29" s="499">
        <f>IF($R12="","",IF($E29&gt;$AQ$12,"",$B24+1))</f>
        <v>45973</v>
      </c>
      <c r="C29" s="500"/>
      <c r="D29" s="501"/>
      <c r="E29" s="495">
        <v>2</v>
      </c>
      <c r="F29" s="534" t="str">
        <f>IF($B$29="","",IF(F24="","",F24))</f>
        <v/>
      </c>
      <c r="G29" s="535"/>
      <c r="H29" s="535"/>
      <c r="I29" s="535"/>
      <c r="J29" s="535"/>
      <c r="K29" s="535"/>
      <c r="L29" s="535"/>
      <c r="M29" s="535"/>
      <c r="N29" s="535"/>
      <c r="O29" s="535"/>
      <c r="P29" s="535"/>
      <c r="Q29" s="535"/>
      <c r="R29" s="535"/>
      <c r="S29" s="536"/>
      <c r="T29" s="537" t="str">
        <f>IF(F29="","",IF(AND(F29&lt;&gt;"",AJ29&lt;&gt;""),"有","無"))</f>
        <v/>
      </c>
      <c r="U29" s="538"/>
      <c r="V29" s="539"/>
      <c r="W29" s="540" t="str">
        <f>IF(F29="","",IF(INDEX(連絡票・作業報告データ!$C$11:$L$154,MATCH($B$29,連絡票・作業報告データ!$B$11:$B$154,),MATCH($F29,連絡票・作業報告データ!$C$6:$L$6,))="","",INDEX(連絡票・作業報告データ!$C$11:$L$154,MATCH($B$29,連絡票・作業報告データ!$B$11:$B$154,),MATCH($F29,連絡票・作業報告データ!$C$6:$L$6,))))</f>
        <v/>
      </c>
      <c r="X29" s="541"/>
      <c r="Y29" s="541"/>
      <c r="Z29" s="541"/>
      <c r="AA29" s="538" t="s">
        <v>102</v>
      </c>
      <c r="AB29" s="538"/>
      <c r="AC29" s="542" t="str">
        <f>IF(F29="","",IF(INDEX(連絡票・作業報告データ!$C$11:$L$154,MATCH($B$29,連絡票・作業報告データ!$B$11:$B$154,),MATCH($F29,連絡票・作業報告データ!$C$6:$L$6,)+1)="","",INDEX(連絡票・作業報告データ!$C$11:$L$154,MATCH($B$29,連絡票・作業報告データ!$B$11:$B$154,),MATCH($F29,連絡票・作業報告データ!$C$6:$L$6,)+1)))</f>
        <v/>
      </c>
      <c r="AD29" s="542"/>
      <c r="AE29" s="542"/>
      <c r="AF29" s="542"/>
      <c r="AG29" s="543" t="s">
        <v>113</v>
      </c>
      <c r="AH29" s="543"/>
      <c r="AI29" s="543"/>
      <c r="AJ29" s="544" t="str">
        <f>IF(OR(F29="",W29="",AC29=""),"",IF(AC29-W29=0,"",AC29-W29))</f>
        <v/>
      </c>
      <c r="AK29" s="544"/>
      <c r="AL29" s="544"/>
      <c r="AM29" s="155" t="s">
        <v>114</v>
      </c>
      <c r="AN29" s="156"/>
      <c r="AO29" s="508">
        <f>IF($B29="","",SUM($AJ29:$AL33))</f>
        <v>0</v>
      </c>
      <c r="AP29" s="508"/>
      <c r="AQ29" s="508"/>
      <c r="AR29" s="508"/>
      <c r="AS29" s="509"/>
      <c r="AT29" s="514" t="str">
        <f>IF($B29="","",IF(INDEX(連絡票・作業報告データ!$M$11:$M$154,MATCH($B$29,連絡票・作業報告データ!$B$11:$B$154,),1)="","",INDEX(連絡票・作業報告データ!$M$11:$M$154,MATCH($B$29,連絡票・作業報告データ!$B$11:$B$154,),1)))</f>
        <v/>
      </c>
      <c r="AU29" s="514"/>
      <c r="AV29" s="514"/>
      <c r="AW29" s="514"/>
      <c r="AX29" s="514"/>
      <c r="AY29" s="514"/>
      <c r="AZ29" s="514"/>
      <c r="BA29" s="514"/>
      <c r="BB29" s="514"/>
      <c r="BC29" s="514"/>
      <c r="BD29" s="514"/>
      <c r="BE29" s="514"/>
      <c r="BF29" s="515"/>
      <c r="BI29" s="150">
        <v>9</v>
      </c>
      <c r="BJ29" s="152">
        <v>46054</v>
      </c>
      <c r="BK29" s="152" t="s">
        <v>259</v>
      </c>
      <c r="BL29" s="152">
        <v>46063</v>
      </c>
      <c r="BM29" s="153">
        <f t="shared" si="0"/>
        <v>10</v>
      </c>
      <c r="BN29" s="154" t="s">
        <v>351</v>
      </c>
      <c r="BO29" s="297">
        <f t="shared" si="1"/>
        <v>46068</v>
      </c>
    </row>
    <row r="30" spans="1:67">
      <c r="A30" s="498"/>
      <c r="B30" s="502"/>
      <c r="C30" s="503"/>
      <c r="D30" s="504"/>
      <c r="E30" s="496"/>
      <c r="F30" s="520" t="str">
        <f t="shared" ref="F30:F33" si="4">IF($B$29="","",IF(F25="","",F25))</f>
        <v/>
      </c>
      <c r="G30" s="521"/>
      <c r="H30" s="521"/>
      <c r="I30" s="521"/>
      <c r="J30" s="521"/>
      <c r="K30" s="521"/>
      <c r="L30" s="521"/>
      <c r="M30" s="521"/>
      <c r="N30" s="521"/>
      <c r="O30" s="521"/>
      <c r="P30" s="521"/>
      <c r="Q30" s="521"/>
      <c r="R30" s="521"/>
      <c r="S30" s="522"/>
      <c r="T30" s="523" t="str">
        <f>IF(F30="","",IF(AND(F30&lt;&gt;"",AJ30&lt;&gt;""),"有","無"))</f>
        <v/>
      </c>
      <c r="U30" s="524"/>
      <c r="V30" s="525"/>
      <c r="W30" s="526" t="str">
        <f>IF(F30="","",IF(INDEX(連絡票・作業報告データ!$C$11:$L$154,MATCH($B$29,連絡票・作業報告データ!$B$11:$B$154,),MATCH($F30,連絡票・作業報告データ!$C$6:$L$6,))="","",INDEX(連絡票・作業報告データ!$C$11:$L$154,MATCH($B$29,連絡票・作業報告データ!$B$11:$B$154,),MATCH($F30,連絡票・作業報告データ!$C$6:$L$6,))))</f>
        <v/>
      </c>
      <c r="X30" s="527"/>
      <c r="Y30" s="527"/>
      <c r="Z30" s="527"/>
      <c r="AA30" s="524" t="s">
        <v>102</v>
      </c>
      <c r="AB30" s="524"/>
      <c r="AC30" s="528" t="str">
        <f>IF(F30="","",IF(INDEX(連絡票・作業報告データ!$C$11:$L$154,MATCH($B$29,連絡票・作業報告データ!$B$11:$B$154,),MATCH($F30,連絡票・作業報告データ!$C$6:$L$6,)+1)="","",INDEX(連絡票・作業報告データ!$C$11:$L$154,MATCH($B$29,連絡票・作業報告データ!$B$11:$B$154,),MATCH($F30,連絡票・作業報告データ!$C$6:$L$6,)+1)))</f>
        <v/>
      </c>
      <c r="AD30" s="528"/>
      <c r="AE30" s="528"/>
      <c r="AF30" s="528"/>
      <c r="AG30" s="529" t="s">
        <v>113</v>
      </c>
      <c r="AH30" s="529"/>
      <c r="AI30" s="529"/>
      <c r="AJ30" s="530" t="str">
        <f t="shared" ref="AJ30:AJ33" si="5">IF(OR(F30="",W30="",AC30=""),"",IF(AC30-W30=0,"",AC30-W30))</f>
        <v/>
      </c>
      <c r="AK30" s="530"/>
      <c r="AL30" s="530"/>
      <c r="AM30" s="157" t="s">
        <v>114</v>
      </c>
      <c r="AN30" s="158"/>
      <c r="AO30" s="510"/>
      <c r="AP30" s="510"/>
      <c r="AQ30" s="510"/>
      <c r="AR30" s="510"/>
      <c r="AS30" s="511"/>
      <c r="AT30" s="516"/>
      <c r="AU30" s="516"/>
      <c r="AV30" s="516"/>
      <c r="AW30" s="516"/>
      <c r="AX30" s="516"/>
      <c r="AY30" s="516"/>
      <c r="AZ30" s="516"/>
      <c r="BA30" s="516"/>
      <c r="BB30" s="516"/>
      <c r="BC30" s="516"/>
      <c r="BD30" s="516"/>
      <c r="BE30" s="516"/>
      <c r="BF30" s="517"/>
      <c r="BI30" s="150">
        <v>10</v>
      </c>
      <c r="BJ30" s="152">
        <v>46064</v>
      </c>
      <c r="BK30" s="152" t="s">
        <v>259</v>
      </c>
      <c r="BL30" s="152">
        <v>46073</v>
      </c>
      <c r="BM30" s="153">
        <f t="shared" si="0"/>
        <v>10</v>
      </c>
      <c r="BN30" s="154" t="s">
        <v>352</v>
      </c>
      <c r="BO30" s="297">
        <f t="shared" si="1"/>
        <v>46078</v>
      </c>
    </row>
    <row r="31" spans="1:67">
      <c r="A31" s="498"/>
      <c r="B31" s="502"/>
      <c r="C31" s="503"/>
      <c r="D31" s="504"/>
      <c r="E31" s="496"/>
      <c r="F31" s="520" t="str">
        <f t="shared" si="4"/>
        <v/>
      </c>
      <c r="G31" s="521"/>
      <c r="H31" s="521"/>
      <c r="I31" s="521"/>
      <c r="J31" s="521"/>
      <c r="K31" s="521"/>
      <c r="L31" s="521"/>
      <c r="M31" s="521"/>
      <c r="N31" s="521"/>
      <c r="O31" s="521"/>
      <c r="P31" s="521"/>
      <c r="Q31" s="521"/>
      <c r="R31" s="521"/>
      <c r="S31" s="522"/>
      <c r="T31" s="523" t="str">
        <f t="shared" ref="T31:T33" si="6">IF(F31="","",IF(AND(F31&lt;&gt;"",AJ31&lt;&gt;""),"有","無"))</f>
        <v/>
      </c>
      <c r="U31" s="524"/>
      <c r="V31" s="525"/>
      <c r="W31" s="526" t="str">
        <f>IF(F31="","",IF(INDEX(連絡票・作業報告データ!$C$11:$L$154,MATCH($B$29,連絡票・作業報告データ!$B$11:$B$154,),MATCH($F31,連絡票・作業報告データ!$C$6:$L$6,))="","",INDEX(連絡票・作業報告データ!$C$11:$L$154,MATCH($B$29,連絡票・作業報告データ!$B$11:$B$154,),MATCH($F31,連絡票・作業報告データ!$C$6:$L$6,))))</f>
        <v/>
      </c>
      <c r="X31" s="527"/>
      <c r="Y31" s="527"/>
      <c r="Z31" s="527"/>
      <c r="AA31" s="524" t="s">
        <v>102</v>
      </c>
      <c r="AB31" s="524"/>
      <c r="AC31" s="528" t="str">
        <f>IF(F31="","",IF(INDEX(連絡票・作業報告データ!$C$11:$L$154,MATCH($B$29,連絡票・作業報告データ!$B$11:$B$154,),MATCH($F31,連絡票・作業報告データ!$C$6:$L$6,)+1)="","",INDEX(連絡票・作業報告データ!$C$11:$L$154,MATCH($B$29,連絡票・作業報告データ!$B$11:$B$154,),MATCH($F31,連絡票・作業報告データ!$C$6:$L$6,)+1)))</f>
        <v/>
      </c>
      <c r="AD31" s="528"/>
      <c r="AE31" s="528"/>
      <c r="AF31" s="528"/>
      <c r="AG31" s="529" t="s">
        <v>113</v>
      </c>
      <c r="AH31" s="529"/>
      <c r="AI31" s="529"/>
      <c r="AJ31" s="530" t="str">
        <f t="shared" si="5"/>
        <v/>
      </c>
      <c r="AK31" s="530"/>
      <c r="AL31" s="530"/>
      <c r="AM31" s="157" t="s">
        <v>114</v>
      </c>
      <c r="AN31" s="158"/>
      <c r="AO31" s="510"/>
      <c r="AP31" s="510"/>
      <c r="AQ31" s="510"/>
      <c r="AR31" s="510"/>
      <c r="AS31" s="511"/>
      <c r="AT31" s="516"/>
      <c r="AU31" s="516"/>
      <c r="AV31" s="516"/>
      <c r="AW31" s="516"/>
      <c r="AX31" s="516"/>
      <c r="AY31" s="516"/>
      <c r="AZ31" s="516"/>
      <c r="BA31" s="516"/>
      <c r="BB31" s="516"/>
      <c r="BC31" s="516"/>
      <c r="BD31" s="516"/>
      <c r="BE31" s="516"/>
      <c r="BF31" s="517"/>
      <c r="BI31" s="150">
        <v>11</v>
      </c>
      <c r="BJ31" s="152">
        <v>46074</v>
      </c>
      <c r="BK31" s="152" t="s">
        <v>259</v>
      </c>
      <c r="BL31" s="152">
        <v>46081</v>
      </c>
      <c r="BM31" s="153">
        <f t="shared" si="0"/>
        <v>8</v>
      </c>
      <c r="BN31" s="154" t="s">
        <v>353</v>
      </c>
      <c r="BO31" s="297">
        <f t="shared" si="1"/>
        <v>46086</v>
      </c>
    </row>
    <row r="32" spans="1:67">
      <c r="A32" s="498"/>
      <c r="B32" s="502"/>
      <c r="C32" s="503"/>
      <c r="D32" s="504"/>
      <c r="E32" s="496"/>
      <c r="F32" s="520" t="str">
        <f t="shared" si="4"/>
        <v/>
      </c>
      <c r="G32" s="521"/>
      <c r="H32" s="521"/>
      <c r="I32" s="521"/>
      <c r="J32" s="521"/>
      <c r="K32" s="521"/>
      <c r="L32" s="521"/>
      <c r="M32" s="521"/>
      <c r="N32" s="521"/>
      <c r="O32" s="521"/>
      <c r="P32" s="521"/>
      <c r="Q32" s="521"/>
      <c r="R32" s="521"/>
      <c r="S32" s="522"/>
      <c r="T32" s="523" t="str">
        <f t="shared" si="6"/>
        <v/>
      </c>
      <c r="U32" s="524"/>
      <c r="V32" s="525"/>
      <c r="W32" s="526" t="str">
        <f>IF(F32="","",IF(INDEX(連絡票・作業報告データ!$C$11:$L$154,MATCH($B$29,連絡票・作業報告データ!$B$11:$B$154,),MATCH($F32,連絡票・作業報告データ!$C$6:$L$6,))="","",INDEX(連絡票・作業報告データ!$C$11:$L$154,MATCH($B$29,連絡票・作業報告データ!$B$11:$B$154,),MATCH($F32,連絡票・作業報告データ!$C$6:$L$6,))))</f>
        <v/>
      </c>
      <c r="X32" s="527"/>
      <c r="Y32" s="527"/>
      <c r="Z32" s="527"/>
      <c r="AA32" s="524" t="s">
        <v>102</v>
      </c>
      <c r="AB32" s="524"/>
      <c r="AC32" s="528" t="str">
        <f>IF(F32="","",IF(INDEX(連絡票・作業報告データ!$C$11:$L$154,MATCH($B$29,連絡票・作業報告データ!$B$11:$B$154,),MATCH($F32,連絡票・作業報告データ!$C$6:$L$6,)+1)="","",INDEX(連絡票・作業報告データ!$C$11:$L$154,MATCH($B$29,連絡票・作業報告データ!$B$11:$B$154,),MATCH($F32,連絡票・作業報告データ!$C$6:$L$6,)+1)))</f>
        <v/>
      </c>
      <c r="AD32" s="528"/>
      <c r="AE32" s="528"/>
      <c r="AF32" s="528"/>
      <c r="AG32" s="529" t="s">
        <v>113</v>
      </c>
      <c r="AH32" s="529"/>
      <c r="AI32" s="529"/>
      <c r="AJ32" s="530" t="str">
        <f t="shared" si="5"/>
        <v/>
      </c>
      <c r="AK32" s="530"/>
      <c r="AL32" s="530"/>
      <c r="AM32" s="157" t="s">
        <v>114</v>
      </c>
      <c r="AN32" s="158"/>
      <c r="AO32" s="510"/>
      <c r="AP32" s="510"/>
      <c r="AQ32" s="510"/>
      <c r="AR32" s="510"/>
      <c r="AS32" s="511"/>
      <c r="AT32" s="516"/>
      <c r="AU32" s="516"/>
      <c r="AV32" s="516"/>
      <c r="AW32" s="516"/>
      <c r="AX32" s="516"/>
      <c r="AY32" s="516"/>
      <c r="AZ32" s="516"/>
      <c r="BA32" s="516"/>
      <c r="BB32" s="516"/>
      <c r="BC32" s="516"/>
      <c r="BD32" s="516"/>
      <c r="BE32" s="516"/>
      <c r="BF32" s="517"/>
      <c r="BI32" s="150">
        <v>12</v>
      </c>
      <c r="BJ32" s="152">
        <v>46082</v>
      </c>
      <c r="BK32" s="152" t="s">
        <v>259</v>
      </c>
      <c r="BL32" s="152">
        <v>46091</v>
      </c>
      <c r="BM32" s="153">
        <f t="shared" si="0"/>
        <v>10</v>
      </c>
      <c r="BN32" s="154" t="s">
        <v>354</v>
      </c>
      <c r="BO32" s="297">
        <f t="shared" si="1"/>
        <v>46096</v>
      </c>
    </row>
    <row r="33" spans="1:67">
      <c r="A33" s="498"/>
      <c r="B33" s="505"/>
      <c r="C33" s="506"/>
      <c r="D33" s="507"/>
      <c r="E33" s="497"/>
      <c r="F33" s="531" t="str">
        <f t="shared" si="4"/>
        <v/>
      </c>
      <c r="G33" s="532"/>
      <c r="H33" s="532"/>
      <c r="I33" s="532"/>
      <c r="J33" s="532"/>
      <c r="K33" s="532"/>
      <c r="L33" s="532"/>
      <c r="M33" s="532"/>
      <c r="N33" s="532"/>
      <c r="O33" s="532"/>
      <c r="P33" s="532"/>
      <c r="Q33" s="532"/>
      <c r="R33" s="532"/>
      <c r="S33" s="533"/>
      <c r="T33" s="545" t="str">
        <f t="shared" si="6"/>
        <v/>
      </c>
      <c r="U33" s="546"/>
      <c r="V33" s="547"/>
      <c r="W33" s="548" t="str">
        <f>IF(F33="","",IF(INDEX(連絡票・作業報告データ!$C$11:$L$154,MATCH($B$29,連絡票・作業報告データ!$B$11:$B$154,),MATCH($F33,連絡票・作業報告データ!$C$6:$L$6,))="","",INDEX(連絡票・作業報告データ!$C$11:$L$154,MATCH($B$29,連絡票・作業報告データ!$B$11:$B$154,),MATCH($F33,連絡票・作業報告データ!$C$6:$L$6,))))</f>
        <v/>
      </c>
      <c r="X33" s="549"/>
      <c r="Y33" s="549"/>
      <c r="Z33" s="549"/>
      <c r="AA33" s="546" t="s">
        <v>102</v>
      </c>
      <c r="AB33" s="546"/>
      <c r="AC33" s="550" t="str">
        <f>IF(F33="","",IF(INDEX(連絡票・作業報告データ!$C$11:$L$154,MATCH($B$29,連絡票・作業報告データ!$B$11:$B$154,),MATCH($F33,連絡票・作業報告データ!$C$6:$L$6,)+1)="","",INDEX(連絡票・作業報告データ!$C$11:$L$154,MATCH($B$29,連絡票・作業報告データ!$B$11:$B$154,),MATCH($F33,連絡票・作業報告データ!$C$6:$L$6,)+1)))</f>
        <v/>
      </c>
      <c r="AD33" s="550"/>
      <c r="AE33" s="550"/>
      <c r="AF33" s="550"/>
      <c r="AG33" s="551" t="s">
        <v>113</v>
      </c>
      <c r="AH33" s="551"/>
      <c r="AI33" s="551"/>
      <c r="AJ33" s="552" t="str">
        <f t="shared" si="5"/>
        <v/>
      </c>
      <c r="AK33" s="552"/>
      <c r="AL33" s="552"/>
      <c r="AM33" s="279" t="s">
        <v>114</v>
      </c>
      <c r="AN33" s="280"/>
      <c r="AO33" s="512"/>
      <c r="AP33" s="512"/>
      <c r="AQ33" s="512"/>
      <c r="AR33" s="512"/>
      <c r="AS33" s="513"/>
      <c r="AT33" s="518"/>
      <c r="AU33" s="518"/>
      <c r="AV33" s="518"/>
      <c r="AW33" s="518"/>
      <c r="AX33" s="518"/>
      <c r="AY33" s="518"/>
      <c r="AZ33" s="518"/>
      <c r="BA33" s="518"/>
      <c r="BB33" s="518"/>
      <c r="BC33" s="518"/>
      <c r="BD33" s="518"/>
      <c r="BE33" s="518"/>
      <c r="BF33" s="519"/>
      <c r="BI33" s="150">
        <v>13</v>
      </c>
      <c r="BJ33" s="152">
        <v>46092</v>
      </c>
      <c r="BK33" s="152" t="s">
        <v>259</v>
      </c>
      <c r="BL33" s="152">
        <v>46101</v>
      </c>
      <c r="BM33" s="153">
        <f t="shared" si="0"/>
        <v>10</v>
      </c>
      <c r="BN33" s="154" t="s">
        <v>355</v>
      </c>
      <c r="BO33" s="297">
        <f t="shared" si="1"/>
        <v>46106</v>
      </c>
    </row>
    <row r="34" spans="1:67">
      <c r="A34" s="498">
        <v>3</v>
      </c>
      <c r="B34" s="499">
        <f>IF($R12="","",IF($E34&gt;$AQ$12,"",$B29+1))</f>
        <v>45974</v>
      </c>
      <c r="C34" s="500"/>
      <c r="D34" s="501"/>
      <c r="E34" s="495">
        <v>3</v>
      </c>
      <c r="F34" s="534" t="str">
        <f>IF($B$34="","",F29)</f>
        <v/>
      </c>
      <c r="G34" s="535"/>
      <c r="H34" s="535"/>
      <c r="I34" s="535"/>
      <c r="J34" s="535"/>
      <c r="K34" s="535"/>
      <c r="L34" s="535"/>
      <c r="M34" s="535"/>
      <c r="N34" s="535"/>
      <c r="O34" s="535"/>
      <c r="P34" s="535"/>
      <c r="Q34" s="535"/>
      <c r="R34" s="535"/>
      <c r="S34" s="536"/>
      <c r="T34" s="537" t="str">
        <f>IF(F34="","",IF(AND(F34&lt;&gt;"",AJ34&lt;&gt;""),"有","無"))</f>
        <v/>
      </c>
      <c r="U34" s="538"/>
      <c r="V34" s="539"/>
      <c r="W34" s="540" t="str">
        <f>IF(F34="","",IF(INDEX(連絡票・作業報告データ!$C$11:$L$154,MATCH($B$34,連絡票・作業報告データ!$B$11:$B$154,),MATCH($F34,連絡票・作業報告データ!$C$6:$L$6,))="","",INDEX(連絡票・作業報告データ!$C$11:$L$154,MATCH($B$34,連絡票・作業報告データ!$B$11:$B$154,),MATCH($F34,連絡票・作業報告データ!$C$6:$L$6,))))</f>
        <v/>
      </c>
      <c r="X34" s="541"/>
      <c r="Y34" s="541"/>
      <c r="Z34" s="541"/>
      <c r="AA34" s="538" t="s">
        <v>102</v>
      </c>
      <c r="AB34" s="538"/>
      <c r="AC34" s="542" t="str">
        <f>IF(F34="","",IF(INDEX(連絡票・作業報告データ!$C$11:$L$154,MATCH($B$34,連絡票・作業報告データ!$B$11:$B$154,),MATCH($F34,連絡票・作業報告データ!$C$6:$L$6,)+1)="","",INDEX(連絡票・作業報告データ!$C$11:$L$154,MATCH($B$34,連絡票・作業報告データ!$B$11:$B$154,),MATCH($F34,連絡票・作業報告データ!$C$6:$L$6,)+1)))</f>
        <v/>
      </c>
      <c r="AD34" s="542"/>
      <c r="AE34" s="542"/>
      <c r="AF34" s="542"/>
      <c r="AG34" s="543" t="s">
        <v>113</v>
      </c>
      <c r="AH34" s="543"/>
      <c r="AI34" s="543"/>
      <c r="AJ34" s="544" t="str">
        <f>IF(OR(F34="",W34="",AC34=""),"",IF(AC34-W34=0,"",AC34-W34))</f>
        <v/>
      </c>
      <c r="AK34" s="544"/>
      <c r="AL34" s="544"/>
      <c r="AM34" s="155" t="s">
        <v>114</v>
      </c>
      <c r="AN34" s="156"/>
      <c r="AO34" s="508">
        <f>IF($B34="","",SUM($AJ34:$AL38))</f>
        <v>0</v>
      </c>
      <c r="AP34" s="508"/>
      <c r="AQ34" s="508"/>
      <c r="AR34" s="508"/>
      <c r="AS34" s="509"/>
      <c r="AT34" s="514" t="str">
        <f>IF($B34="","",IF(INDEX(連絡票・作業報告データ!$M$11:$M$154,MATCH($B$34,連絡票・作業報告データ!$B$11:$B$154,),1)="","",INDEX(連絡票・作業報告データ!$M$11:$M$154,MATCH($B$34,連絡票・作業報告データ!$B$11:$B$154,),1)))</f>
        <v/>
      </c>
      <c r="AU34" s="514"/>
      <c r="AV34" s="514"/>
      <c r="AW34" s="514"/>
      <c r="AX34" s="514"/>
      <c r="AY34" s="514"/>
      <c r="AZ34" s="514"/>
      <c r="BA34" s="514"/>
      <c r="BB34" s="514"/>
      <c r="BC34" s="514"/>
      <c r="BD34" s="514"/>
      <c r="BE34" s="514"/>
      <c r="BF34" s="515"/>
      <c r="BI34" s="150">
        <v>14</v>
      </c>
      <c r="BJ34" s="152">
        <v>46102</v>
      </c>
      <c r="BK34" s="152" t="s">
        <v>259</v>
      </c>
      <c r="BL34" s="152">
        <v>46112</v>
      </c>
      <c r="BM34" s="153">
        <f t="shared" si="0"/>
        <v>11</v>
      </c>
      <c r="BN34" s="154" t="s">
        <v>357</v>
      </c>
      <c r="BO34" s="297">
        <f t="shared" si="1"/>
        <v>46117</v>
      </c>
    </row>
    <row r="35" spans="1:67">
      <c r="A35" s="498"/>
      <c r="B35" s="502"/>
      <c r="C35" s="503"/>
      <c r="D35" s="504"/>
      <c r="E35" s="496"/>
      <c r="F35" s="520" t="str">
        <f>IF($B$34="","",F30)</f>
        <v/>
      </c>
      <c r="G35" s="521"/>
      <c r="H35" s="521"/>
      <c r="I35" s="521"/>
      <c r="J35" s="521"/>
      <c r="K35" s="521"/>
      <c r="L35" s="521"/>
      <c r="M35" s="521"/>
      <c r="N35" s="521"/>
      <c r="O35" s="521"/>
      <c r="P35" s="521"/>
      <c r="Q35" s="521"/>
      <c r="R35" s="521"/>
      <c r="S35" s="522"/>
      <c r="T35" s="523" t="str">
        <f>IF(F35="","",IF(AND(F35&lt;&gt;"",AJ35&lt;&gt;""),"有","無"))</f>
        <v/>
      </c>
      <c r="U35" s="524"/>
      <c r="V35" s="525"/>
      <c r="W35" s="526" t="str">
        <f>IF(F35="","",IF(INDEX(連絡票・作業報告データ!$C$11:$L$154,MATCH($B$34,連絡票・作業報告データ!$B$11:$B$154,),MATCH($F35,連絡票・作業報告データ!$C$6:$L$6,))="","",INDEX(連絡票・作業報告データ!$C$11:$L$154,MATCH($B$34,連絡票・作業報告データ!$B$11:$B$154,),MATCH($F35,連絡票・作業報告データ!$C$6:$L$6,))))</f>
        <v/>
      </c>
      <c r="X35" s="527"/>
      <c r="Y35" s="527"/>
      <c r="Z35" s="527"/>
      <c r="AA35" s="524" t="s">
        <v>102</v>
      </c>
      <c r="AB35" s="524"/>
      <c r="AC35" s="528" t="str">
        <f>IF(F35="","",IF(INDEX(連絡票・作業報告データ!$C$11:$L$154,MATCH($B$34,連絡票・作業報告データ!$B$11:$B$154,),MATCH($F35,連絡票・作業報告データ!$C$6:$L$6,)+1)="","",INDEX(連絡票・作業報告データ!$C$11:$L$154,MATCH($B$34,連絡票・作業報告データ!$B$11:$B$154,),MATCH($F35,連絡票・作業報告データ!$C$6:$L$6,)+1)))</f>
        <v/>
      </c>
      <c r="AD35" s="528"/>
      <c r="AE35" s="528"/>
      <c r="AF35" s="528"/>
      <c r="AG35" s="529" t="s">
        <v>113</v>
      </c>
      <c r="AH35" s="529"/>
      <c r="AI35" s="529"/>
      <c r="AJ35" s="530" t="str">
        <f t="shared" ref="AJ35:AJ38" si="7">IF(OR(F35="",W35="",AC35=""),"",IF(AC35-W35=0,"",AC35-W35))</f>
        <v/>
      </c>
      <c r="AK35" s="530"/>
      <c r="AL35" s="530"/>
      <c r="AM35" s="157" t="s">
        <v>114</v>
      </c>
      <c r="AN35" s="158"/>
      <c r="AO35" s="510"/>
      <c r="AP35" s="510"/>
      <c r="AQ35" s="510"/>
      <c r="AR35" s="510"/>
      <c r="AS35" s="511"/>
      <c r="AT35" s="516"/>
      <c r="AU35" s="516"/>
      <c r="AV35" s="516"/>
      <c r="AW35" s="516"/>
      <c r="AX35" s="516"/>
      <c r="AY35" s="516"/>
      <c r="AZ35" s="516"/>
      <c r="BA35" s="516"/>
      <c r="BB35" s="516"/>
      <c r="BC35" s="516"/>
      <c r="BD35" s="516"/>
      <c r="BE35" s="516"/>
      <c r="BF35" s="517"/>
      <c r="BI35" s="150">
        <v>15</v>
      </c>
      <c r="BJ35" s="152"/>
      <c r="BK35" s="152" t="s">
        <v>259</v>
      </c>
      <c r="BL35" s="152"/>
      <c r="BM35" s="153">
        <f t="shared" ref="BM35" si="8">BL35-BJ35+1</f>
        <v>1</v>
      </c>
      <c r="BN35" s="154"/>
      <c r="BO35" s="297">
        <f t="shared" si="1"/>
        <v>5</v>
      </c>
    </row>
    <row r="36" spans="1:67">
      <c r="A36" s="498"/>
      <c r="B36" s="502"/>
      <c r="C36" s="503"/>
      <c r="D36" s="504"/>
      <c r="E36" s="496"/>
      <c r="F36" s="520" t="str">
        <f t="shared" ref="F36:F37" si="9">IF($B$34="","",F31)</f>
        <v/>
      </c>
      <c r="G36" s="521"/>
      <c r="H36" s="521"/>
      <c r="I36" s="521"/>
      <c r="J36" s="521"/>
      <c r="K36" s="521"/>
      <c r="L36" s="521"/>
      <c r="M36" s="521"/>
      <c r="N36" s="521"/>
      <c r="O36" s="521"/>
      <c r="P36" s="521"/>
      <c r="Q36" s="521"/>
      <c r="R36" s="521"/>
      <c r="S36" s="522"/>
      <c r="T36" s="523" t="str">
        <f t="shared" ref="T36:T38" si="10">IF(F36="","",IF(AND(F36&lt;&gt;"",AJ36&lt;&gt;""),"有","無"))</f>
        <v/>
      </c>
      <c r="U36" s="524"/>
      <c r="V36" s="525"/>
      <c r="W36" s="526" t="str">
        <f>IF(F36="","",IF(INDEX(連絡票・作業報告データ!$C$11:$L$154,MATCH($B$34,連絡票・作業報告データ!$B$11:$B$154,),MATCH($F36,連絡票・作業報告データ!$C$6:$L$6,))="","",INDEX(連絡票・作業報告データ!$C$11:$L$154,MATCH($B$34,連絡票・作業報告データ!$B$11:$B$154,),MATCH($F36,連絡票・作業報告データ!$C$6:$L$6,))))</f>
        <v/>
      </c>
      <c r="X36" s="527"/>
      <c r="Y36" s="527"/>
      <c r="Z36" s="527"/>
      <c r="AA36" s="524" t="s">
        <v>102</v>
      </c>
      <c r="AB36" s="524"/>
      <c r="AC36" s="528" t="str">
        <f>IF(F36="","",IF(INDEX(連絡票・作業報告データ!$C$11:$L$154,MATCH($B$34,連絡票・作業報告データ!$B$11:$B$154,),MATCH($F36,連絡票・作業報告データ!$C$6:$L$6,)+1)="","",INDEX(連絡票・作業報告データ!$C$11:$L$154,MATCH($B$34,連絡票・作業報告データ!$B$11:$B$154,),MATCH($F36,連絡票・作業報告データ!$C$6:$L$6,)+1)))</f>
        <v/>
      </c>
      <c r="AD36" s="528"/>
      <c r="AE36" s="528"/>
      <c r="AF36" s="528"/>
      <c r="AG36" s="529" t="s">
        <v>113</v>
      </c>
      <c r="AH36" s="529"/>
      <c r="AI36" s="529"/>
      <c r="AJ36" s="530" t="str">
        <f t="shared" si="7"/>
        <v/>
      </c>
      <c r="AK36" s="530"/>
      <c r="AL36" s="530"/>
      <c r="AM36" s="157" t="s">
        <v>114</v>
      </c>
      <c r="AN36" s="158"/>
      <c r="AO36" s="510"/>
      <c r="AP36" s="510"/>
      <c r="AQ36" s="510"/>
      <c r="AR36" s="510"/>
      <c r="AS36" s="511"/>
      <c r="AT36" s="516"/>
      <c r="AU36" s="516"/>
      <c r="AV36" s="516"/>
      <c r="AW36" s="516"/>
      <c r="AX36" s="516"/>
      <c r="AY36" s="516"/>
      <c r="AZ36" s="516"/>
      <c r="BA36" s="516"/>
      <c r="BB36" s="516"/>
      <c r="BC36" s="516"/>
      <c r="BD36" s="516"/>
      <c r="BE36" s="516"/>
      <c r="BF36" s="517"/>
      <c r="BI36" s="150" t="s">
        <v>264</v>
      </c>
      <c r="BJ36" s="150">
        <f>COLUMN()-COLUMN($BI$36)</f>
        <v>1</v>
      </c>
      <c r="BK36" s="150">
        <f>COLUMN()-COLUMN($BI$36)</f>
        <v>2</v>
      </c>
      <c r="BL36" s="150">
        <f>COLUMN()-COLUMN($BI$36)</f>
        <v>3</v>
      </c>
      <c r="BM36" s="150">
        <f>COLUMN()-COLUMN($BI$36)</f>
        <v>4</v>
      </c>
      <c r="BN36" s="150">
        <f>COLUMN()-COLUMN($BI$36)</f>
        <v>5</v>
      </c>
    </row>
    <row r="37" spans="1:67">
      <c r="A37" s="498"/>
      <c r="B37" s="502"/>
      <c r="C37" s="503"/>
      <c r="D37" s="504"/>
      <c r="E37" s="496"/>
      <c r="F37" s="520" t="str">
        <f t="shared" si="9"/>
        <v/>
      </c>
      <c r="G37" s="521"/>
      <c r="H37" s="521"/>
      <c r="I37" s="521"/>
      <c r="J37" s="521"/>
      <c r="K37" s="521"/>
      <c r="L37" s="521"/>
      <c r="M37" s="521"/>
      <c r="N37" s="521"/>
      <c r="O37" s="521"/>
      <c r="P37" s="521"/>
      <c r="Q37" s="521"/>
      <c r="R37" s="521"/>
      <c r="S37" s="522"/>
      <c r="T37" s="523" t="str">
        <f t="shared" si="10"/>
        <v/>
      </c>
      <c r="U37" s="524"/>
      <c r="V37" s="525"/>
      <c r="W37" s="526" t="str">
        <f>IF(F37="","",IF(INDEX(連絡票・作業報告データ!$C$11:$L$154,MATCH($B$34,連絡票・作業報告データ!$B$11:$B$154,),MATCH($F37,連絡票・作業報告データ!$C$6:$L$6,))="","",INDEX(連絡票・作業報告データ!$C$11:$L$154,MATCH($B$34,連絡票・作業報告データ!$B$11:$B$154,),MATCH($F37,連絡票・作業報告データ!$C$6:$L$6,))))</f>
        <v/>
      </c>
      <c r="X37" s="527"/>
      <c r="Y37" s="527"/>
      <c r="Z37" s="527"/>
      <c r="AA37" s="524" t="s">
        <v>102</v>
      </c>
      <c r="AB37" s="524"/>
      <c r="AC37" s="528" t="str">
        <f>IF(F37="","",IF(INDEX(連絡票・作業報告データ!$C$11:$L$154,MATCH($B$34,連絡票・作業報告データ!$B$11:$B$154,),MATCH($F37,連絡票・作業報告データ!$C$6:$L$6,)+1)="","",INDEX(連絡票・作業報告データ!$C$11:$L$154,MATCH($B$34,連絡票・作業報告データ!$B$11:$B$154,),MATCH($F37,連絡票・作業報告データ!$C$6:$L$6,)+1)))</f>
        <v/>
      </c>
      <c r="AD37" s="528"/>
      <c r="AE37" s="528"/>
      <c r="AF37" s="528"/>
      <c r="AG37" s="529" t="s">
        <v>113</v>
      </c>
      <c r="AH37" s="529"/>
      <c r="AI37" s="529"/>
      <c r="AJ37" s="530" t="str">
        <f t="shared" si="7"/>
        <v/>
      </c>
      <c r="AK37" s="530"/>
      <c r="AL37" s="530"/>
      <c r="AM37" s="157" t="s">
        <v>114</v>
      </c>
      <c r="AN37" s="158"/>
      <c r="AO37" s="510"/>
      <c r="AP37" s="510"/>
      <c r="AQ37" s="510"/>
      <c r="AR37" s="510"/>
      <c r="AS37" s="511"/>
      <c r="AT37" s="516"/>
      <c r="AU37" s="516"/>
      <c r="AV37" s="516"/>
      <c r="AW37" s="516"/>
      <c r="AX37" s="516"/>
      <c r="AY37" s="516"/>
      <c r="AZ37" s="516"/>
      <c r="BA37" s="516"/>
      <c r="BB37" s="516"/>
      <c r="BC37" s="516"/>
      <c r="BD37" s="516"/>
      <c r="BE37" s="516"/>
      <c r="BF37" s="517"/>
    </row>
    <row r="38" spans="1:67">
      <c r="A38" s="498"/>
      <c r="B38" s="505"/>
      <c r="C38" s="506"/>
      <c r="D38" s="507"/>
      <c r="E38" s="497"/>
      <c r="F38" s="531" t="str">
        <f>IF($B$34="","",F33)</f>
        <v/>
      </c>
      <c r="G38" s="532"/>
      <c r="H38" s="532"/>
      <c r="I38" s="532"/>
      <c r="J38" s="532"/>
      <c r="K38" s="532"/>
      <c r="L38" s="532"/>
      <c r="M38" s="532"/>
      <c r="N38" s="532"/>
      <c r="O38" s="532"/>
      <c r="P38" s="532"/>
      <c r="Q38" s="532"/>
      <c r="R38" s="532"/>
      <c r="S38" s="533"/>
      <c r="T38" s="545" t="str">
        <f t="shared" si="10"/>
        <v/>
      </c>
      <c r="U38" s="546"/>
      <c r="V38" s="547"/>
      <c r="W38" s="548" t="str">
        <f>IF(F38="","",IF(INDEX(連絡票・作業報告データ!$C$11:$L$154,MATCH($B$34,連絡票・作業報告データ!$B$11:$B$154,),MATCH($F38,連絡票・作業報告データ!$C$6:$L$6,))="","",INDEX(連絡票・作業報告データ!$C$11:$L$154,MATCH($B$34,連絡票・作業報告データ!$B$11:$B$154,),MATCH($F38,連絡票・作業報告データ!$C$6:$L$6,))))</f>
        <v/>
      </c>
      <c r="X38" s="549"/>
      <c r="Y38" s="549"/>
      <c r="Z38" s="549"/>
      <c r="AA38" s="546" t="s">
        <v>102</v>
      </c>
      <c r="AB38" s="546"/>
      <c r="AC38" s="550" t="str">
        <f>IF(F38="","",IF(INDEX(連絡票・作業報告データ!$C$11:$L$154,MATCH($B$34,連絡票・作業報告データ!$B$11:$B$154,),MATCH($F38,連絡票・作業報告データ!$C$6:$L$6,)+1)="","",INDEX(連絡票・作業報告データ!$C$11:$L$154,MATCH($B$34,連絡票・作業報告データ!$B$11:$B$154,),MATCH($F38,連絡票・作業報告データ!$C$6:$L$6,)+1)))</f>
        <v/>
      </c>
      <c r="AD38" s="550"/>
      <c r="AE38" s="550"/>
      <c r="AF38" s="550"/>
      <c r="AG38" s="551" t="s">
        <v>113</v>
      </c>
      <c r="AH38" s="551"/>
      <c r="AI38" s="551"/>
      <c r="AJ38" s="552" t="str">
        <f t="shared" si="7"/>
        <v/>
      </c>
      <c r="AK38" s="552"/>
      <c r="AL38" s="552"/>
      <c r="AM38" s="279" t="s">
        <v>114</v>
      </c>
      <c r="AN38" s="280"/>
      <c r="AO38" s="512"/>
      <c r="AP38" s="512"/>
      <c r="AQ38" s="512"/>
      <c r="AR38" s="512"/>
      <c r="AS38" s="513"/>
      <c r="AT38" s="518"/>
      <c r="AU38" s="518"/>
      <c r="AV38" s="518"/>
      <c r="AW38" s="518"/>
      <c r="AX38" s="518"/>
      <c r="AY38" s="518"/>
      <c r="AZ38" s="518"/>
      <c r="BA38" s="518"/>
      <c r="BB38" s="518"/>
      <c r="BC38" s="518"/>
      <c r="BD38" s="518"/>
      <c r="BE38" s="518"/>
      <c r="BF38" s="519"/>
    </row>
    <row r="39" spans="1:67">
      <c r="A39" s="498">
        <v>4</v>
      </c>
      <c r="B39" s="499">
        <f>IF($R12="","",IF($E39&gt;$AQ$12,"",$B34+1))</f>
        <v>45975</v>
      </c>
      <c r="C39" s="500"/>
      <c r="D39" s="501"/>
      <c r="E39" s="495">
        <v>4</v>
      </c>
      <c r="F39" s="534" t="str">
        <f>IF($B$39="","",F34)</f>
        <v/>
      </c>
      <c r="G39" s="535"/>
      <c r="H39" s="535"/>
      <c r="I39" s="535"/>
      <c r="J39" s="535"/>
      <c r="K39" s="535"/>
      <c r="L39" s="535"/>
      <c r="M39" s="535"/>
      <c r="N39" s="535"/>
      <c r="O39" s="535"/>
      <c r="P39" s="535"/>
      <c r="Q39" s="535"/>
      <c r="R39" s="535"/>
      <c r="S39" s="536"/>
      <c r="T39" s="537" t="str">
        <f>IF(F39="","",IF(AND(F39&lt;&gt;"",AJ39&lt;&gt;""),"有","無"))</f>
        <v/>
      </c>
      <c r="U39" s="538"/>
      <c r="V39" s="539"/>
      <c r="W39" s="540" t="str">
        <f>IF(F39="","",IF(INDEX(連絡票・作業報告データ!$C$11:$L$154,MATCH($B$39,連絡票・作業報告データ!$B$11:$B$154,),MATCH($F39,連絡票・作業報告データ!$C$6:$L$6,))="","",INDEX(連絡票・作業報告データ!$C$11:$L$154,MATCH($B$39,連絡票・作業報告データ!$B$11:$B$154,),MATCH($F39,連絡票・作業報告データ!$C$6:$L$6,))))</f>
        <v/>
      </c>
      <c r="X39" s="541"/>
      <c r="Y39" s="541"/>
      <c r="Z39" s="541"/>
      <c r="AA39" s="538" t="s">
        <v>102</v>
      </c>
      <c r="AB39" s="538"/>
      <c r="AC39" s="542" t="str">
        <f>IF(F39="","",IF(INDEX(連絡票・作業報告データ!$C$11:$L$154,MATCH($B$39,連絡票・作業報告データ!$B$11:$B$154,),MATCH($F39,連絡票・作業報告データ!$C$6:$L$6,)+1)="","",INDEX(連絡票・作業報告データ!$C$11:$L$154,MATCH($B$39,連絡票・作業報告データ!$B$11:$B$154,),MATCH($F39,連絡票・作業報告データ!$C$6:$L$6,)+1)))</f>
        <v/>
      </c>
      <c r="AD39" s="542"/>
      <c r="AE39" s="542"/>
      <c r="AF39" s="542"/>
      <c r="AG39" s="543" t="s">
        <v>113</v>
      </c>
      <c r="AH39" s="543"/>
      <c r="AI39" s="543"/>
      <c r="AJ39" s="544" t="str">
        <f>IF(OR(F39="",W39="",AC39=""),"",IF(AC39-W39=0,"",AC39-W39))</f>
        <v/>
      </c>
      <c r="AK39" s="544"/>
      <c r="AL39" s="544"/>
      <c r="AM39" s="155" t="s">
        <v>114</v>
      </c>
      <c r="AN39" s="156"/>
      <c r="AO39" s="508">
        <f>IF($B39="","",SUM($AJ39:$AL43))</f>
        <v>0</v>
      </c>
      <c r="AP39" s="508"/>
      <c r="AQ39" s="508"/>
      <c r="AR39" s="508"/>
      <c r="AS39" s="509"/>
      <c r="AT39" s="514" t="str">
        <f>IF($B39="","",IF(INDEX(連絡票・作業報告データ!$M$11:$M$154,MATCH($B$39,連絡票・作業報告データ!$B$11:$B$154,),1)="","",INDEX(連絡票・作業報告データ!$M$11:$M$154,MATCH($B$39,連絡票・作業報告データ!$B$11:$B$154,),1)))</f>
        <v/>
      </c>
      <c r="AU39" s="514"/>
      <c r="AV39" s="514"/>
      <c r="AW39" s="514"/>
      <c r="AX39" s="514"/>
      <c r="AY39" s="514"/>
      <c r="AZ39" s="514"/>
      <c r="BA39" s="514"/>
      <c r="BB39" s="514"/>
      <c r="BC39" s="514"/>
      <c r="BD39" s="514"/>
      <c r="BE39" s="514"/>
      <c r="BF39" s="515"/>
    </row>
    <row r="40" spans="1:67">
      <c r="A40" s="498"/>
      <c r="B40" s="502"/>
      <c r="C40" s="503"/>
      <c r="D40" s="504"/>
      <c r="E40" s="496"/>
      <c r="F40" s="520" t="str">
        <f t="shared" ref="F40:F43" si="11">IF($B$39="","",F35)</f>
        <v/>
      </c>
      <c r="G40" s="521"/>
      <c r="H40" s="521"/>
      <c r="I40" s="521"/>
      <c r="J40" s="521"/>
      <c r="K40" s="521"/>
      <c r="L40" s="521"/>
      <c r="M40" s="521"/>
      <c r="N40" s="521"/>
      <c r="O40" s="521"/>
      <c r="P40" s="521"/>
      <c r="Q40" s="521"/>
      <c r="R40" s="521"/>
      <c r="S40" s="522"/>
      <c r="T40" s="523" t="str">
        <f>IF(F40="","",IF(AND(F40&lt;&gt;"",AJ40&lt;&gt;""),"有","無"))</f>
        <v/>
      </c>
      <c r="U40" s="524"/>
      <c r="V40" s="525"/>
      <c r="W40" s="526" t="str">
        <f>IF(F40="","",IF(INDEX(連絡票・作業報告データ!$C$11:$L$154,MATCH($B$24,連絡票・作業報告データ!$B$11:$B$154,),MATCH($F40,連絡票・作業報告データ!$C$6:$L$6,))="","",INDEX(連絡票・作業報告データ!$C$11:$L$154,MATCH($B$24,連絡票・作業報告データ!$B$11:$B$154,),MATCH($F40,連絡票・作業報告データ!$C$6:$L$6,))))</f>
        <v/>
      </c>
      <c r="X40" s="527"/>
      <c r="Y40" s="527"/>
      <c r="Z40" s="527"/>
      <c r="AA40" s="524" t="s">
        <v>102</v>
      </c>
      <c r="AB40" s="524"/>
      <c r="AC40" s="528" t="str">
        <f>IF(F40="","",IF(INDEX(連絡票・作業報告データ!$C$11:$L$154,MATCH($B$24,連絡票・作業報告データ!$B$11:$B$154,),MATCH($F40,連絡票・作業報告データ!$C$6:$L$6,)+1)="","",INDEX(連絡票・作業報告データ!$C$11:$L$154,MATCH($B$24,連絡票・作業報告データ!$B$11:$B$154,),MATCH($F40,連絡票・作業報告データ!$C$6:$L$6,)+1)))</f>
        <v/>
      </c>
      <c r="AD40" s="528"/>
      <c r="AE40" s="528"/>
      <c r="AF40" s="528"/>
      <c r="AG40" s="529" t="s">
        <v>113</v>
      </c>
      <c r="AH40" s="529"/>
      <c r="AI40" s="529"/>
      <c r="AJ40" s="530" t="str">
        <f t="shared" ref="AJ40:AJ43" si="12">IF(OR(F40="",W40="",AC40=""),"",IF(AC40-W40=0,"",AC40-W40))</f>
        <v/>
      </c>
      <c r="AK40" s="530"/>
      <c r="AL40" s="530"/>
      <c r="AM40" s="157" t="s">
        <v>114</v>
      </c>
      <c r="AN40" s="158"/>
      <c r="AO40" s="510"/>
      <c r="AP40" s="510"/>
      <c r="AQ40" s="510"/>
      <c r="AR40" s="510"/>
      <c r="AS40" s="511"/>
      <c r="AT40" s="516"/>
      <c r="AU40" s="516"/>
      <c r="AV40" s="516"/>
      <c r="AW40" s="516"/>
      <c r="AX40" s="516"/>
      <c r="AY40" s="516"/>
      <c r="AZ40" s="516"/>
      <c r="BA40" s="516"/>
      <c r="BB40" s="516"/>
      <c r="BC40" s="516"/>
      <c r="BD40" s="516"/>
      <c r="BE40" s="516"/>
      <c r="BF40" s="517"/>
    </row>
    <row r="41" spans="1:67">
      <c r="A41" s="498"/>
      <c r="B41" s="502"/>
      <c r="C41" s="503"/>
      <c r="D41" s="504"/>
      <c r="E41" s="496"/>
      <c r="F41" s="520" t="str">
        <f t="shared" si="11"/>
        <v/>
      </c>
      <c r="G41" s="521"/>
      <c r="H41" s="521"/>
      <c r="I41" s="521"/>
      <c r="J41" s="521"/>
      <c r="K41" s="521"/>
      <c r="L41" s="521"/>
      <c r="M41" s="521"/>
      <c r="N41" s="521"/>
      <c r="O41" s="521"/>
      <c r="P41" s="521"/>
      <c r="Q41" s="521"/>
      <c r="R41" s="521"/>
      <c r="S41" s="522"/>
      <c r="T41" s="523" t="str">
        <f t="shared" ref="T41:T43" si="13">IF(F41="","",IF(AND(F41&lt;&gt;"",AJ41&lt;&gt;""),"有","無"))</f>
        <v/>
      </c>
      <c r="U41" s="524"/>
      <c r="V41" s="525"/>
      <c r="W41" s="526" t="str">
        <f>IF(F41="","",IF(INDEX(連絡票・作業報告データ!$C$11:$L$154,MATCH($B$24,連絡票・作業報告データ!$B$11:$B$154,),MATCH($F41,連絡票・作業報告データ!$C$6:$L$6,))="","",INDEX(連絡票・作業報告データ!$C$11:$L$154,MATCH($B$24,連絡票・作業報告データ!$B$11:$B$154,),MATCH($F41,連絡票・作業報告データ!$C$6:$L$6,))))</f>
        <v/>
      </c>
      <c r="X41" s="527"/>
      <c r="Y41" s="527"/>
      <c r="Z41" s="527"/>
      <c r="AA41" s="524" t="s">
        <v>102</v>
      </c>
      <c r="AB41" s="524"/>
      <c r="AC41" s="528" t="str">
        <f>IF(F41="","",IF(INDEX(連絡票・作業報告データ!$C$11:$L$154,MATCH($B$24,連絡票・作業報告データ!$B$11:$B$154,),MATCH($F41,連絡票・作業報告データ!$C$6:$L$6,)+1)="","",INDEX(連絡票・作業報告データ!$C$11:$L$154,MATCH($B$24,連絡票・作業報告データ!$B$11:$B$154,),MATCH($F41,連絡票・作業報告データ!$C$6:$L$6,)+1)))</f>
        <v/>
      </c>
      <c r="AD41" s="528"/>
      <c r="AE41" s="528"/>
      <c r="AF41" s="528"/>
      <c r="AG41" s="529" t="s">
        <v>113</v>
      </c>
      <c r="AH41" s="529"/>
      <c r="AI41" s="529"/>
      <c r="AJ41" s="530" t="str">
        <f t="shared" si="12"/>
        <v/>
      </c>
      <c r="AK41" s="530"/>
      <c r="AL41" s="530"/>
      <c r="AM41" s="157" t="s">
        <v>114</v>
      </c>
      <c r="AN41" s="158"/>
      <c r="AO41" s="510"/>
      <c r="AP41" s="510"/>
      <c r="AQ41" s="510"/>
      <c r="AR41" s="510"/>
      <c r="AS41" s="511"/>
      <c r="AT41" s="516"/>
      <c r="AU41" s="516"/>
      <c r="AV41" s="516"/>
      <c r="AW41" s="516"/>
      <c r="AX41" s="516"/>
      <c r="AY41" s="516"/>
      <c r="AZ41" s="516"/>
      <c r="BA41" s="516"/>
      <c r="BB41" s="516"/>
      <c r="BC41" s="516"/>
      <c r="BD41" s="516"/>
      <c r="BE41" s="516"/>
      <c r="BF41" s="517"/>
    </row>
    <row r="42" spans="1:67">
      <c r="A42" s="498"/>
      <c r="B42" s="502"/>
      <c r="C42" s="503"/>
      <c r="D42" s="504"/>
      <c r="E42" s="496"/>
      <c r="F42" s="520" t="str">
        <f t="shared" si="11"/>
        <v/>
      </c>
      <c r="G42" s="521"/>
      <c r="H42" s="521"/>
      <c r="I42" s="521"/>
      <c r="J42" s="521"/>
      <c r="K42" s="521"/>
      <c r="L42" s="521"/>
      <c r="M42" s="521"/>
      <c r="N42" s="521"/>
      <c r="O42" s="521"/>
      <c r="P42" s="521"/>
      <c r="Q42" s="521"/>
      <c r="R42" s="521"/>
      <c r="S42" s="522"/>
      <c r="T42" s="523" t="str">
        <f t="shared" si="13"/>
        <v/>
      </c>
      <c r="U42" s="524"/>
      <c r="V42" s="525"/>
      <c r="W42" s="526" t="str">
        <f>IF(F42="","",IF(INDEX(連絡票・作業報告データ!$C$11:$L$154,MATCH($B$24,連絡票・作業報告データ!$B$11:$B$154,),MATCH($F42,連絡票・作業報告データ!$C$6:$L$6,))="","",INDEX(連絡票・作業報告データ!$C$11:$L$154,MATCH($B$24,連絡票・作業報告データ!$B$11:$B$154,),MATCH($F42,連絡票・作業報告データ!$C$6:$L$6,))))</f>
        <v/>
      </c>
      <c r="X42" s="527"/>
      <c r="Y42" s="527"/>
      <c r="Z42" s="527"/>
      <c r="AA42" s="524" t="s">
        <v>102</v>
      </c>
      <c r="AB42" s="524"/>
      <c r="AC42" s="528" t="str">
        <f>IF(F42="","",IF(INDEX(連絡票・作業報告データ!$C$11:$L$154,MATCH($B$24,連絡票・作業報告データ!$B$11:$B$154,),MATCH($F42,連絡票・作業報告データ!$C$6:$L$6,)+1)="","",INDEX(連絡票・作業報告データ!$C$11:$L$154,MATCH($B$24,連絡票・作業報告データ!$B$11:$B$154,),MATCH($F42,連絡票・作業報告データ!$C$6:$L$6,)+1)))</f>
        <v/>
      </c>
      <c r="AD42" s="528"/>
      <c r="AE42" s="528"/>
      <c r="AF42" s="528"/>
      <c r="AG42" s="529" t="s">
        <v>113</v>
      </c>
      <c r="AH42" s="529"/>
      <c r="AI42" s="529"/>
      <c r="AJ42" s="530" t="str">
        <f t="shared" si="12"/>
        <v/>
      </c>
      <c r="AK42" s="530"/>
      <c r="AL42" s="530"/>
      <c r="AM42" s="157" t="s">
        <v>114</v>
      </c>
      <c r="AN42" s="158"/>
      <c r="AO42" s="510"/>
      <c r="AP42" s="510"/>
      <c r="AQ42" s="510"/>
      <c r="AR42" s="510"/>
      <c r="AS42" s="511"/>
      <c r="AT42" s="516"/>
      <c r="AU42" s="516"/>
      <c r="AV42" s="516"/>
      <c r="AW42" s="516"/>
      <c r="AX42" s="516"/>
      <c r="AY42" s="516"/>
      <c r="AZ42" s="516"/>
      <c r="BA42" s="516"/>
      <c r="BB42" s="516"/>
      <c r="BC42" s="516"/>
      <c r="BD42" s="516"/>
      <c r="BE42" s="516"/>
      <c r="BF42" s="517"/>
    </row>
    <row r="43" spans="1:67">
      <c r="A43" s="498"/>
      <c r="B43" s="505"/>
      <c r="C43" s="506"/>
      <c r="D43" s="507"/>
      <c r="E43" s="497"/>
      <c r="F43" s="531" t="str">
        <f t="shared" si="11"/>
        <v/>
      </c>
      <c r="G43" s="532"/>
      <c r="H43" s="532"/>
      <c r="I43" s="532"/>
      <c r="J43" s="532"/>
      <c r="K43" s="532"/>
      <c r="L43" s="532"/>
      <c r="M43" s="532"/>
      <c r="N43" s="532"/>
      <c r="O43" s="532"/>
      <c r="P43" s="532"/>
      <c r="Q43" s="532"/>
      <c r="R43" s="532"/>
      <c r="S43" s="533"/>
      <c r="T43" s="545" t="str">
        <f t="shared" si="13"/>
        <v/>
      </c>
      <c r="U43" s="546"/>
      <c r="V43" s="547"/>
      <c r="W43" s="548" t="str">
        <f>IF(F43="","",IF(INDEX(連絡票・作業報告データ!$C$11:$L$154,MATCH($B$24,連絡票・作業報告データ!$B$11:$B$154,),MATCH($F43,連絡票・作業報告データ!$C$6:$L$6,))="","",INDEX(連絡票・作業報告データ!$C$11:$L$154,MATCH($B$24,連絡票・作業報告データ!$B$11:$B$154,),MATCH($F43,連絡票・作業報告データ!$C$6:$L$6,))))</f>
        <v/>
      </c>
      <c r="X43" s="549"/>
      <c r="Y43" s="549"/>
      <c r="Z43" s="549"/>
      <c r="AA43" s="546" t="s">
        <v>102</v>
      </c>
      <c r="AB43" s="546"/>
      <c r="AC43" s="550" t="str">
        <f>IF(F43="","",IF(INDEX(連絡票・作業報告データ!$C$11:$L$154,MATCH($B$24,連絡票・作業報告データ!$B$11:$B$154,),MATCH($F43,連絡票・作業報告データ!$C$6:$L$6,)+1)="","",INDEX(連絡票・作業報告データ!$C$11:$L$154,MATCH($B$24,連絡票・作業報告データ!$B$11:$B$154,),MATCH($F43,連絡票・作業報告データ!$C$6:$L$6,)+1)))</f>
        <v/>
      </c>
      <c r="AD43" s="550"/>
      <c r="AE43" s="550"/>
      <c r="AF43" s="550"/>
      <c r="AG43" s="551" t="s">
        <v>113</v>
      </c>
      <c r="AH43" s="551"/>
      <c r="AI43" s="551"/>
      <c r="AJ43" s="552" t="str">
        <f t="shared" si="12"/>
        <v/>
      </c>
      <c r="AK43" s="552"/>
      <c r="AL43" s="552"/>
      <c r="AM43" s="279" t="s">
        <v>114</v>
      </c>
      <c r="AN43" s="280"/>
      <c r="AO43" s="512"/>
      <c r="AP43" s="512"/>
      <c r="AQ43" s="512"/>
      <c r="AR43" s="512"/>
      <c r="AS43" s="513"/>
      <c r="AT43" s="518"/>
      <c r="AU43" s="518"/>
      <c r="AV43" s="518"/>
      <c r="AW43" s="518"/>
      <c r="AX43" s="518"/>
      <c r="AY43" s="518"/>
      <c r="AZ43" s="518"/>
      <c r="BA43" s="518"/>
      <c r="BB43" s="518"/>
      <c r="BC43" s="518"/>
      <c r="BD43" s="518"/>
      <c r="BE43" s="518"/>
      <c r="BF43" s="519"/>
    </row>
    <row r="44" spans="1:67">
      <c r="A44" s="498">
        <v>5</v>
      </c>
      <c r="B44" s="499">
        <f>IF($R12="","",IF($E44&gt;$AQ$12,"",$B39+1))</f>
        <v>45976</v>
      </c>
      <c r="C44" s="500"/>
      <c r="D44" s="501"/>
      <c r="E44" s="495">
        <v>5</v>
      </c>
      <c r="F44" s="534" t="str">
        <f>IF($B$44="","",F39)</f>
        <v/>
      </c>
      <c r="G44" s="535"/>
      <c r="H44" s="535"/>
      <c r="I44" s="535"/>
      <c r="J44" s="535"/>
      <c r="K44" s="535"/>
      <c r="L44" s="535"/>
      <c r="M44" s="535"/>
      <c r="N44" s="535"/>
      <c r="O44" s="535"/>
      <c r="P44" s="535"/>
      <c r="Q44" s="535"/>
      <c r="R44" s="535"/>
      <c r="S44" s="536"/>
      <c r="T44" s="537" t="str">
        <f>IF(F44="","",IF(AND(F44&lt;&gt;"",AJ44&lt;&gt;""),"有","無"))</f>
        <v/>
      </c>
      <c r="U44" s="538"/>
      <c r="V44" s="539"/>
      <c r="W44" s="540" t="str">
        <f>IF(F44="","",IF(INDEX(連絡票・作業報告データ!$C$11:$L$154,MATCH($B$44,連絡票・作業報告データ!$B$11:$B$154,),MATCH($F44,連絡票・作業報告データ!$C$6:$L$6,))="","",INDEX(連絡票・作業報告データ!$C$11:$L$154,MATCH($B$44,連絡票・作業報告データ!$B$11:$B$154,),MATCH($F44,連絡票・作業報告データ!$C$6:$L$6,))))</f>
        <v/>
      </c>
      <c r="X44" s="541"/>
      <c r="Y44" s="541"/>
      <c r="Z44" s="541"/>
      <c r="AA44" s="538" t="s">
        <v>102</v>
      </c>
      <c r="AB44" s="538"/>
      <c r="AC44" s="542" t="str">
        <f>IF(F44="","",IF(INDEX(連絡票・作業報告データ!$C$11:$L$154,MATCH($B$44,連絡票・作業報告データ!$B$11:$B$154,),MATCH($F44,連絡票・作業報告データ!$C$6:$L$6,)+1)="","",INDEX(連絡票・作業報告データ!$C$11:$L$154,MATCH($B$44,連絡票・作業報告データ!$B$11:$B$154,),MATCH($F44,連絡票・作業報告データ!$C$6:$L$6,)+1)))</f>
        <v/>
      </c>
      <c r="AD44" s="542"/>
      <c r="AE44" s="542"/>
      <c r="AF44" s="542"/>
      <c r="AG44" s="543" t="s">
        <v>113</v>
      </c>
      <c r="AH44" s="543"/>
      <c r="AI44" s="543"/>
      <c r="AJ44" s="544" t="str">
        <f>IF(OR(F44="",W44="",AC44=""),"",IF(AC44-W44=0,"",AC44-W44))</f>
        <v/>
      </c>
      <c r="AK44" s="544"/>
      <c r="AL44" s="544"/>
      <c r="AM44" s="155" t="s">
        <v>114</v>
      </c>
      <c r="AN44" s="156"/>
      <c r="AO44" s="508">
        <f>IF($B44="","",SUM($AJ44:$AL48))</f>
        <v>0</v>
      </c>
      <c r="AP44" s="508"/>
      <c r="AQ44" s="508"/>
      <c r="AR44" s="508"/>
      <c r="AS44" s="509"/>
      <c r="AT44" s="514" t="str">
        <f>IF($B44="","",IF(INDEX(連絡票・作業報告データ!$M$11:$M$154,MATCH($B$44,連絡票・作業報告データ!$B$11:$B$154,),1)="","",INDEX(連絡票・作業報告データ!$M$11:$M$154,MATCH($B$44,連絡票・作業報告データ!$B$11:$B$154,),1)))</f>
        <v/>
      </c>
      <c r="AU44" s="514"/>
      <c r="AV44" s="514"/>
      <c r="AW44" s="514"/>
      <c r="AX44" s="514"/>
      <c r="AY44" s="514"/>
      <c r="AZ44" s="514"/>
      <c r="BA44" s="514"/>
      <c r="BB44" s="514"/>
      <c r="BC44" s="514"/>
      <c r="BD44" s="514"/>
      <c r="BE44" s="514"/>
      <c r="BF44" s="515"/>
    </row>
    <row r="45" spans="1:67">
      <c r="A45" s="498"/>
      <c r="B45" s="502"/>
      <c r="C45" s="503"/>
      <c r="D45" s="504"/>
      <c r="E45" s="496"/>
      <c r="F45" s="520" t="str">
        <f t="shared" ref="F45:F48" si="14">IF($B$44="","",F40)</f>
        <v/>
      </c>
      <c r="G45" s="521"/>
      <c r="H45" s="521"/>
      <c r="I45" s="521"/>
      <c r="J45" s="521"/>
      <c r="K45" s="521"/>
      <c r="L45" s="521"/>
      <c r="M45" s="521"/>
      <c r="N45" s="521"/>
      <c r="O45" s="521"/>
      <c r="P45" s="521"/>
      <c r="Q45" s="521"/>
      <c r="R45" s="521"/>
      <c r="S45" s="522"/>
      <c r="T45" s="523" t="str">
        <f>IF(F45="","",IF(AND(F45&lt;&gt;"",AJ45&lt;&gt;""),"有","無"))</f>
        <v/>
      </c>
      <c r="U45" s="524"/>
      <c r="V45" s="525"/>
      <c r="W45" s="526" t="str">
        <f>IF(F45="","",IF(INDEX(連絡票・作業報告データ!$C$11:$L$154,MATCH($B$44,連絡票・作業報告データ!$B$11:$B$154,),MATCH($F45,連絡票・作業報告データ!$C$6:$L$6,))="","",INDEX(連絡票・作業報告データ!$C$11:$L$154,MATCH($B$44,連絡票・作業報告データ!$B$11:$B$154,),MATCH($F45,連絡票・作業報告データ!$C$6:$L$6,))))</f>
        <v/>
      </c>
      <c r="X45" s="527"/>
      <c r="Y45" s="527"/>
      <c r="Z45" s="527"/>
      <c r="AA45" s="524" t="s">
        <v>102</v>
      </c>
      <c r="AB45" s="524"/>
      <c r="AC45" s="528" t="str">
        <f>IF(F45="","",IF(INDEX(連絡票・作業報告データ!$C$11:$L$154,MATCH($B$44,連絡票・作業報告データ!$B$11:$B$154,),MATCH($F45,連絡票・作業報告データ!$C$6:$L$6,)+1)="","",INDEX(連絡票・作業報告データ!$C$11:$L$154,MATCH($B$44,連絡票・作業報告データ!$B$11:$B$154,),MATCH($F45,連絡票・作業報告データ!$C$6:$L$6,)+1)))</f>
        <v/>
      </c>
      <c r="AD45" s="528"/>
      <c r="AE45" s="528"/>
      <c r="AF45" s="528"/>
      <c r="AG45" s="529" t="s">
        <v>113</v>
      </c>
      <c r="AH45" s="529"/>
      <c r="AI45" s="529"/>
      <c r="AJ45" s="530" t="str">
        <f t="shared" ref="AJ45:AJ48" si="15">IF(OR(F45="",W45="",AC45=""),"",IF(AC45-W45=0,"",AC45-W45))</f>
        <v/>
      </c>
      <c r="AK45" s="530"/>
      <c r="AL45" s="530"/>
      <c r="AM45" s="157" t="s">
        <v>114</v>
      </c>
      <c r="AN45" s="158"/>
      <c r="AO45" s="510"/>
      <c r="AP45" s="510"/>
      <c r="AQ45" s="510"/>
      <c r="AR45" s="510"/>
      <c r="AS45" s="511"/>
      <c r="AT45" s="516"/>
      <c r="AU45" s="516"/>
      <c r="AV45" s="516"/>
      <c r="AW45" s="516"/>
      <c r="AX45" s="516"/>
      <c r="AY45" s="516"/>
      <c r="AZ45" s="516"/>
      <c r="BA45" s="516"/>
      <c r="BB45" s="516"/>
      <c r="BC45" s="516"/>
      <c r="BD45" s="516"/>
      <c r="BE45" s="516"/>
      <c r="BF45" s="517"/>
    </row>
    <row r="46" spans="1:67">
      <c r="A46" s="498"/>
      <c r="B46" s="502"/>
      <c r="C46" s="503"/>
      <c r="D46" s="504"/>
      <c r="E46" s="496"/>
      <c r="F46" s="520" t="str">
        <f t="shared" si="14"/>
        <v/>
      </c>
      <c r="G46" s="521"/>
      <c r="H46" s="521"/>
      <c r="I46" s="521"/>
      <c r="J46" s="521"/>
      <c r="K46" s="521"/>
      <c r="L46" s="521"/>
      <c r="M46" s="521"/>
      <c r="N46" s="521"/>
      <c r="O46" s="521"/>
      <c r="P46" s="521"/>
      <c r="Q46" s="521"/>
      <c r="R46" s="521"/>
      <c r="S46" s="522"/>
      <c r="T46" s="523" t="str">
        <f t="shared" ref="T46:T48" si="16">IF(F46="","",IF(AND(F46&lt;&gt;"",AJ46&lt;&gt;""),"有","無"))</f>
        <v/>
      </c>
      <c r="U46" s="524"/>
      <c r="V46" s="525"/>
      <c r="W46" s="526" t="str">
        <f>IF(F46="","",IF(INDEX(連絡票・作業報告データ!$C$11:$L$154,MATCH($B$44,連絡票・作業報告データ!$B$11:$B$154,),MATCH($F46,連絡票・作業報告データ!$C$6:$L$6,))="","",INDEX(連絡票・作業報告データ!$C$11:$L$154,MATCH($B$44,連絡票・作業報告データ!$B$11:$B$154,),MATCH($F46,連絡票・作業報告データ!$C$6:$L$6,))))</f>
        <v/>
      </c>
      <c r="X46" s="527"/>
      <c r="Y46" s="527"/>
      <c r="Z46" s="527"/>
      <c r="AA46" s="524" t="s">
        <v>102</v>
      </c>
      <c r="AB46" s="524"/>
      <c r="AC46" s="528" t="str">
        <f>IF(F46="","",IF(INDEX(連絡票・作業報告データ!$C$11:$L$154,MATCH($B$44,連絡票・作業報告データ!$B$11:$B$154,),MATCH($F46,連絡票・作業報告データ!$C$6:$L$6,)+1)="","",INDEX(連絡票・作業報告データ!$C$11:$L$154,MATCH($B$44,連絡票・作業報告データ!$B$11:$B$154,),MATCH($F46,連絡票・作業報告データ!$C$6:$L$6,)+1)))</f>
        <v/>
      </c>
      <c r="AD46" s="528"/>
      <c r="AE46" s="528"/>
      <c r="AF46" s="528"/>
      <c r="AG46" s="529" t="s">
        <v>113</v>
      </c>
      <c r="AH46" s="529"/>
      <c r="AI46" s="529"/>
      <c r="AJ46" s="530" t="str">
        <f t="shared" si="15"/>
        <v/>
      </c>
      <c r="AK46" s="530"/>
      <c r="AL46" s="530"/>
      <c r="AM46" s="157" t="s">
        <v>114</v>
      </c>
      <c r="AN46" s="158"/>
      <c r="AO46" s="510"/>
      <c r="AP46" s="510"/>
      <c r="AQ46" s="510"/>
      <c r="AR46" s="510"/>
      <c r="AS46" s="511"/>
      <c r="AT46" s="516"/>
      <c r="AU46" s="516"/>
      <c r="AV46" s="516"/>
      <c r="AW46" s="516"/>
      <c r="AX46" s="516"/>
      <c r="AY46" s="516"/>
      <c r="AZ46" s="516"/>
      <c r="BA46" s="516"/>
      <c r="BB46" s="516"/>
      <c r="BC46" s="516"/>
      <c r="BD46" s="516"/>
      <c r="BE46" s="516"/>
      <c r="BF46" s="517"/>
    </row>
    <row r="47" spans="1:67">
      <c r="A47" s="498"/>
      <c r="B47" s="502"/>
      <c r="C47" s="503"/>
      <c r="D47" s="504"/>
      <c r="E47" s="496"/>
      <c r="F47" s="520" t="str">
        <f t="shared" si="14"/>
        <v/>
      </c>
      <c r="G47" s="521"/>
      <c r="H47" s="521"/>
      <c r="I47" s="521"/>
      <c r="J47" s="521"/>
      <c r="K47" s="521"/>
      <c r="L47" s="521"/>
      <c r="M47" s="521"/>
      <c r="N47" s="521"/>
      <c r="O47" s="521"/>
      <c r="P47" s="521"/>
      <c r="Q47" s="521"/>
      <c r="R47" s="521"/>
      <c r="S47" s="522"/>
      <c r="T47" s="523" t="str">
        <f t="shared" si="16"/>
        <v/>
      </c>
      <c r="U47" s="524"/>
      <c r="V47" s="525"/>
      <c r="W47" s="526" t="str">
        <f>IF(F47="","",IF(INDEX(連絡票・作業報告データ!$C$11:$L$154,MATCH($B$44,連絡票・作業報告データ!$B$11:$B$154,),MATCH($F47,連絡票・作業報告データ!$C$6:$L$6,))="","",INDEX(連絡票・作業報告データ!$C$11:$L$154,MATCH($B$44,連絡票・作業報告データ!$B$11:$B$154,),MATCH($F47,連絡票・作業報告データ!$C$6:$L$6,))))</f>
        <v/>
      </c>
      <c r="X47" s="527"/>
      <c r="Y47" s="527"/>
      <c r="Z47" s="527"/>
      <c r="AA47" s="524" t="s">
        <v>102</v>
      </c>
      <c r="AB47" s="524"/>
      <c r="AC47" s="528" t="str">
        <f>IF(F47="","",IF(INDEX(連絡票・作業報告データ!$C$11:$L$154,MATCH($B$44,連絡票・作業報告データ!$B$11:$B$154,),MATCH($F47,連絡票・作業報告データ!$C$6:$L$6,)+1)="","",INDEX(連絡票・作業報告データ!$C$11:$L$154,MATCH($B$44,連絡票・作業報告データ!$B$11:$B$154,),MATCH($F47,連絡票・作業報告データ!$C$6:$L$6,)+1)))</f>
        <v/>
      </c>
      <c r="AD47" s="528"/>
      <c r="AE47" s="528"/>
      <c r="AF47" s="528"/>
      <c r="AG47" s="529" t="s">
        <v>113</v>
      </c>
      <c r="AH47" s="529"/>
      <c r="AI47" s="529"/>
      <c r="AJ47" s="530" t="str">
        <f t="shared" si="15"/>
        <v/>
      </c>
      <c r="AK47" s="530"/>
      <c r="AL47" s="530"/>
      <c r="AM47" s="157" t="s">
        <v>114</v>
      </c>
      <c r="AN47" s="158"/>
      <c r="AO47" s="510"/>
      <c r="AP47" s="510"/>
      <c r="AQ47" s="510"/>
      <c r="AR47" s="510"/>
      <c r="AS47" s="511"/>
      <c r="AT47" s="516"/>
      <c r="AU47" s="516"/>
      <c r="AV47" s="516"/>
      <c r="AW47" s="516"/>
      <c r="AX47" s="516"/>
      <c r="AY47" s="516"/>
      <c r="AZ47" s="516"/>
      <c r="BA47" s="516"/>
      <c r="BB47" s="516"/>
      <c r="BC47" s="516"/>
      <c r="BD47" s="516"/>
      <c r="BE47" s="516"/>
      <c r="BF47" s="517"/>
    </row>
    <row r="48" spans="1:67">
      <c r="A48" s="498"/>
      <c r="B48" s="505"/>
      <c r="C48" s="506"/>
      <c r="D48" s="507"/>
      <c r="E48" s="497"/>
      <c r="F48" s="531" t="str">
        <f t="shared" si="14"/>
        <v/>
      </c>
      <c r="G48" s="532"/>
      <c r="H48" s="532"/>
      <c r="I48" s="532"/>
      <c r="J48" s="532"/>
      <c r="K48" s="532"/>
      <c r="L48" s="532"/>
      <c r="M48" s="532"/>
      <c r="N48" s="532"/>
      <c r="O48" s="532"/>
      <c r="P48" s="532"/>
      <c r="Q48" s="532"/>
      <c r="R48" s="532"/>
      <c r="S48" s="533"/>
      <c r="T48" s="545" t="str">
        <f t="shared" si="16"/>
        <v/>
      </c>
      <c r="U48" s="546"/>
      <c r="V48" s="547"/>
      <c r="W48" s="548" t="str">
        <f>IF(F48="","",IF(INDEX(連絡票・作業報告データ!$C$11:$L$154,MATCH($B$44,連絡票・作業報告データ!$B$11:$B$154,),MATCH($F48,連絡票・作業報告データ!$C$6:$L$6,))="","",INDEX(連絡票・作業報告データ!$C$11:$L$154,MATCH($B$44,連絡票・作業報告データ!$B$11:$B$154,),MATCH($F48,連絡票・作業報告データ!$C$6:$L$6,))))</f>
        <v/>
      </c>
      <c r="X48" s="549"/>
      <c r="Y48" s="549"/>
      <c r="Z48" s="549"/>
      <c r="AA48" s="546" t="s">
        <v>102</v>
      </c>
      <c r="AB48" s="546"/>
      <c r="AC48" s="550" t="str">
        <f>IF(F48="","",IF(INDEX(連絡票・作業報告データ!$C$11:$L$154,MATCH($B$44,連絡票・作業報告データ!$B$11:$B$154,),MATCH($F48,連絡票・作業報告データ!$C$6:$L$6,)+1)="","",INDEX(連絡票・作業報告データ!$C$11:$L$154,MATCH($B$44,連絡票・作業報告データ!$B$11:$B$154,),MATCH($F48,連絡票・作業報告データ!$C$6:$L$6,)+1)))</f>
        <v/>
      </c>
      <c r="AD48" s="550"/>
      <c r="AE48" s="550"/>
      <c r="AF48" s="550"/>
      <c r="AG48" s="551" t="s">
        <v>113</v>
      </c>
      <c r="AH48" s="551"/>
      <c r="AI48" s="551"/>
      <c r="AJ48" s="552" t="str">
        <f t="shared" si="15"/>
        <v/>
      </c>
      <c r="AK48" s="552"/>
      <c r="AL48" s="552"/>
      <c r="AM48" s="279" t="s">
        <v>114</v>
      </c>
      <c r="AN48" s="280"/>
      <c r="AO48" s="512"/>
      <c r="AP48" s="512"/>
      <c r="AQ48" s="512"/>
      <c r="AR48" s="512"/>
      <c r="AS48" s="513"/>
      <c r="AT48" s="518"/>
      <c r="AU48" s="518"/>
      <c r="AV48" s="518"/>
      <c r="AW48" s="518"/>
      <c r="AX48" s="518"/>
      <c r="AY48" s="518"/>
      <c r="AZ48" s="518"/>
      <c r="BA48" s="518"/>
      <c r="BB48" s="518"/>
      <c r="BC48" s="518"/>
      <c r="BD48" s="518"/>
      <c r="BE48" s="518"/>
      <c r="BF48" s="519"/>
    </row>
    <row r="49" spans="1:58">
      <c r="A49" s="498">
        <v>6</v>
      </c>
      <c r="B49" s="499">
        <f>IF($R12="","",IF($E49&gt;$AQ$12,"",$B44+1))</f>
        <v>45977</v>
      </c>
      <c r="C49" s="500"/>
      <c r="D49" s="501"/>
      <c r="E49" s="495">
        <v>6</v>
      </c>
      <c r="F49" s="534" t="str">
        <f>IF($B$49="","",F44)</f>
        <v/>
      </c>
      <c r="G49" s="535"/>
      <c r="H49" s="535"/>
      <c r="I49" s="535"/>
      <c r="J49" s="535"/>
      <c r="K49" s="535"/>
      <c r="L49" s="535"/>
      <c r="M49" s="535"/>
      <c r="N49" s="535"/>
      <c r="O49" s="535"/>
      <c r="P49" s="535"/>
      <c r="Q49" s="535"/>
      <c r="R49" s="535"/>
      <c r="S49" s="536"/>
      <c r="T49" s="537" t="str">
        <f>IF(F49="","",IF(AND(F49&lt;&gt;"",AJ49&lt;&gt;""),"有","無"))</f>
        <v/>
      </c>
      <c r="U49" s="538"/>
      <c r="V49" s="539"/>
      <c r="W49" s="540" t="str">
        <f>IF(F49="","",IF(INDEX(連絡票・作業報告データ!$C$11:$L$154,MATCH($B$49,連絡票・作業報告データ!$B$11:$B$154,),MATCH($F49,連絡票・作業報告データ!$C$6:$L$6,))="","",INDEX(連絡票・作業報告データ!$C$11:$L$154,MATCH($B$49,連絡票・作業報告データ!$B$11:$B$154,),MATCH($F49,連絡票・作業報告データ!$C$6:$L$6,))))</f>
        <v/>
      </c>
      <c r="X49" s="541"/>
      <c r="Y49" s="541"/>
      <c r="Z49" s="541"/>
      <c r="AA49" s="538" t="s">
        <v>102</v>
      </c>
      <c r="AB49" s="538"/>
      <c r="AC49" s="542" t="str">
        <f>IF(F49="","",IF(INDEX(連絡票・作業報告データ!$C$11:$L$154,MATCH($B$49,連絡票・作業報告データ!$B$11:$B$154,),MATCH($F49,連絡票・作業報告データ!$C$6:$L$6,)+1)="","",INDEX(連絡票・作業報告データ!$C$11:$L$154,MATCH($B$49,連絡票・作業報告データ!$B$11:$B$154,),MATCH($F49,連絡票・作業報告データ!$C$6:$L$6,)+1)))</f>
        <v/>
      </c>
      <c r="AD49" s="542"/>
      <c r="AE49" s="542"/>
      <c r="AF49" s="542"/>
      <c r="AG49" s="543" t="s">
        <v>113</v>
      </c>
      <c r="AH49" s="543"/>
      <c r="AI49" s="543"/>
      <c r="AJ49" s="544" t="str">
        <f>IF(OR(F49="",W49="",AC49=""),"",IF(AC49-W49=0,"",AC49-W49))</f>
        <v/>
      </c>
      <c r="AK49" s="544"/>
      <c r="AL49" s="544"/>
      <c r="AM49" s="155" t="s">
        <v>114</v>
      </c>
      <c r="AN49" s="156"/>
      <c r="AO49" s="508">
        <f>IF($B49="","",SUM($AJ49:$AL53))</f>
        <v>0</v>
      </c>
      <c r="AP49" s="508"/>
      <c r="AQ49" s="508"/>
      <c r="AR49" s="508"/>
      <c r="AS49" s="509"/>
      <c r="AT49" s="514" t="str">
        <f>IF($B49="","",IF(INDEX(連絡票・作業報告データ!$M$11:$M$154,MATCH($B$49,連絡票・作業報告データ!$B$11:$B$154,),1)="","",INDEX(連絡票・作業報告データ!$M$11:$M$154,MATCH($B$49,連絡票・作業報告データ!$B$11:$B$154,),1)))</f>
        <v/>
      </c>
      <c r="AU49" s="514"/>
      <c r="AV49" s="514"/>
      <c r="AW49" s="514"/>
      <c r="AX49" s="514"/>
      <c r="AY49" s="514"/>
      <c r="AZ49" s="514"/>
      <c r="BA49" s="514"/>
      <c r="BB49" s="514"/>
      <c r="BC49" s="514"/>
      <c r="BD49" s="514"/>
      <c r="BE49" s="514"/>
      <c r="BF49" s="515"/>
    </row>
    <row r="50" spans="1:58">
      <c r="A50" s="498"/>
      <c r="B50" s="502"/>
      <c r="C50" s="503"/>
      <c r="D50" s="504"/>
      <c r="E50" s="496"/>
      <c r="F50" s="520" t="str">
        <f t="shared" ref="F50:F53" si="17">IF($B$49="","",F45)</f>
        <v/>
      </c>
      <c r="G50" s="521"/>
      <c r="H50" s="521"/>
      <c r="I50" s="521"/>
      <c r="J50" s="521"/>
      <c r="K50" s="521"/>
      <c r="L50" s="521"/>
      <c r="M50" s="521"/>
      <c r="N50" s="521"/>
      <c r="O50" s="521"/>
      <c r="P50" s="521"/>
      <c r="Q50" s="521"/>
      <c r="R50" s="521"/>
      <c r="S50" s="522"/>
      <c r="T50" s="523" t="str">
        <f>IF(F50="","",IF(AND(F50&lt;&gt;"",AJ50&lt;&gt;""),"有","無"))</f>
        <v/>
      </c>
      <c r="U50" s="524"/>
      <c r="V50" s="525"/>
      <c r="W50" s="526" t="str">
        <f>IF(F50="","",IF(INDEX(連絡票・作業報告データ!$C$11:$L$154,MATCH($B$49,連絡票・作業報告データ!$B$11:$B$154,),MATCH($F50,連絡票・作業報告データ!$C$6:$L$6,))="","",INDEX(連絡票・作業報告データ!$C$11:$L$154,MATCH($B$49,連絡票・作業報告データ!$B$11:$B$154,),MATCH($F50,連絡票・作業報告データ!$C$6:$L$6,))))</f>
        <v/>
      </c>
      <c r="X50" s="527"/>
      <c r="Y50" s="527"/>
      <c r="Z50" s="527"/>
      <c r="AA50" s="524" t="s">
        <v>102</v>
      </c>
      <c r="AB50" s="524"/>
      <c r="AC50" s="528" t="str">
        <f>IF(F50="","",IF(INDEX(連絡票・作業報告データ!$C$11:$L$154,MATCH($B$49,連絡票・作業報告データ!$B$11:$B$154,),MATCH($F50,連絡票・作業報告データ!$C$6:$L$6,)+1)="","",INDEX(連絡票・作業報告データ!$C$11:$L$154,MATCH($B$49,連絡票・作業報告データ!$B$11:$B$154,),MATCH($F50,連絡票・作業報告データ!$C$6:$L$6,)+1)))</f>
        <v/>
      </c>
      <c r="AD50" s="528"/>
      <c r="AE50" s="528"/>
      <c r="AF50" s="528"/>
      <c r="AG50" s="529" t="s">
        <v>113</v>
      </c>
      <c r="AH50" s="529"/>
      <c r="AI50" s="529"/>
      <c r="AJ50" s="530" t="str">
        <f t="shared" ref="AJ50:AJ53" si="18">IF(OR(F50="",W50="",AC50=""),"",IF(AC50-W50=0,"",AC50-W50))</f>
        <v/>
      </c>
      <c r="AK50" s="530"/>
      <c r="AL50" s="530"/>
      <c r="AM50" s="157" t="s">
        <v>114</v>
      </c>
      <c r="AN50" s="158"/>
      <c r="AO50" s="510"/>
      <c r="AP50" s="510"/>
      <c r="AQ50" s="510"/>
      <c r="AR50" s="510"/>
      <c r="AS50" s="511"/>
      <c r="AT50" s="516"/>
      <c r="AU50" s="516"/>
      <c r="AV50" s="516"/>
      <c r="AW50" s="516"/>
      <c r="AX50" s="516"/>
      <c r="AY50" s="516"/>
      <c r="AZ50" s="516"/>
      <c r="BA50" s="516"/>
      <c r="BB50" s="516"/>
      <c r="BC50" s="516"/>
      <c r="BD50" s="516"/>
      <c r="BE50" s="516"/>
      <c r="BF50" s="517"/>
    </row>
    <row r="51" spans="1:58">
      <c r="A51" s="498"/>
      <c r="B51" s="502"/>
      <c r="C51" s="503"/>
      <c r="D51" s="504"/>
      <c r="E51" s="496"/>
      <c r="F51" s="520" t="str">
        <f t="shared" si="17"/>
        <v/>
      </c>
      <c r="G51" s="521"/>
      <c r="H51" s="521"/>
      <c r="I51" s="521"/>
      <c r="J51" s="521"/>
      <c r="K51" s="521"/>
      <c r="L51" s="521"/>
      <c r="M51" s="521"/>
      <c r="N51" s="521"/>
      <c r="O51" s="521"/>
      <c r="P51" s="521"/>
      <c r="Q51" s="521"/>
      <c r="R51" s="521"/>
      <c r="S51" s="522"/>
      <c r="T51" s="523" t="str">
        <f t="shared" ref="T51:T53" si="19">IF(F51="","",IF(AND(F51&lt;&gt;"",AJ51&lt;&gt;""),"有","無"))</f>
        <v/>
      </c>
      <c r="U51" s="524"/>
      <c r="V51" s="525"/>
      <c r="W51" s="526" t="str">
        <f>IF(F51="","",IF(INDEX(連絡票・作業報告データ!$C$11:$L$154,MATCH($B$49,連絡票・作業報告データ!$B$11:$B$154,),MATCH($F51,連絡票・作業報告データ!$C$6:$L$6,))="","",INDEX(連絡票・作業報告データ!$C$11:$L$154,MATCH($B$49,連絡票・作業報告データ!$B$11:$B$154,),MATCH($F51,連絡票・作業報告データ!$C$6:$L$6,))))</f>
        <v/>
      </c>
      <c r="X51" s="527"/>
      <c r="Y51" s="527"/>
      <c r="Z51" s="527"/>
      <c r="AA51" s="524" t="s">
        <v>102</v>
      </c>
      <c r="AB51" s="524"/>
      <c r="AC51" s="528" t="str">
        <f>IF(F51="","",IF(INDEX(連絡票・作業報告データ!$C$11:$L$154,MATCH($B$49,連絡票・作業報告データ!$B$11:$B$154,),MATCH($F51,連絡票・作業報告データ!$C$6:$L$6,)+1)="","",INDEX(連絡票・作業報告データ!$C$11:$L$154,MATCH($B$49,連絡票・作業報告データ!$B$11:$B$154,),MATCH($F51,連絡票・作業報告データ!$C$6:$L$6,)+1)))</f>
        <v/>
      </c>
      <c r="AD51" s="528"/>
      <c r="AE51" s="528"/>
      <c r="AF51" s="528"/>
      <c r="AG51" s="529" t="s">
        <v>113</v>
      </c>
      <c r="AH51" s="529"/>
      <c r="AI51" s="529"/>
      <c r="AJ51" s="530" t="str">
        <f t="shared" si="18"/>
        <v/>
      </c>
      <c r="AK51" s="530"/>
      <c r="AL51" s="530"/>
      <c r="AM51" s="157" t="s">
        <v>114</v>
      </c>
      <c r="AN51" s="158"/>
      <c r="AO51" s="510"/>
      <c r="AP51" s="510"/>
      <c r="AQ51" s="510"/>
      <c r="AR51" s="510"/>
      <c r="AS51" s="511"/>
      <c r="AT51" s="516"/>
      <c r="AU51" s="516"/>
      <c r="AV51" s="516"/>
      <c r="AW51" s="516"/>
      <c r="AX51" s="516"/>
      <c r="AY51" s="516"/>
      <c r="AZ51" s="516"/>
      <c r="BA51" s="516"/>
      <c r="BB51" s="516"/>
      <c r="BC51" s="516"/>
      <c r="BD51" s="516"/>
      <c r="BE51" s="516"/>
      <c r="BF51" s="517"/>
    </row>
    <row r="52" spans="1:58">
      <c r="A52" s="498"/>
      <c r="B52" s="502"/>
      <c r="C52" s="503"/>
      <c r="D52" s="504"/>
      <c r="E52" s="496"/>
      <c r="F52" s="520" t="str">
        <f t="shared" si="17"/>
        <v/>
      </c>
      <c r="G52" s="521"/>
      <c r="H52" s="521"/>
      <c r="I52" s="521"/>
      <c r="J52" s="521"/>
      <c r="K52" s="521"/>
      <c r="L52" s="521"/>
      <c r="M52" s="521"/>
      <c r="N52" s="521"/>
      <c r="O52" s="521"/>
      <c r="P52" s="521"/>
      <c r="Q52" s="521"/>
      <c r="R52" s="521"/>
      <c r="S52" s="522"/>
      <c r="T52" s="523" t="str">
        <f t="shared" si="19"/>
        <v/>
      </c>
      <c r="U52" s="524"/>
      <c r="V52" s="525"/>
      <c r="W52" s="526" t="str">
        <f>IF(F52="","",IF(INDEX(連絡票・作業報告データ!$C$11:$L$154,MATCH($B$49,連絡票・作業報告データ!$B$11:$B$154,),MATCH($F52,連絡票・作業報告データ!$C$6:$L$6,))="","",INDEX(連絡票・作業報告データ!$C$11:$L$154,MATCH($B$49,連絡票・作業報告データ!$B$11:$B$154,),MATCH($F52,連絡票・作業報告データ!$C$6:$L$6,))))</f>
        <v/>
      </c>
      <c r="X52" s="527"/>
      <c r="Y52" s="527"/>
      <c r="Z52" s="527"/>
      <c r="AA52" s="524" t="s">
        <v>102</v>
      </c>
      <c r="AB52" s="524"/>
      <c r="AC52" s="528" t="str">
        <f>IF(F52="","",IF(INDEX(連絡票・作業報告データ!$C$11:$L$154,MATCH($B$49,連絡票・作業報告データ!$B$11:$B$154,),MATCH($F52,連絡票・作業報告データ!$C$6:$L$6,)+1)="","",INDEX(連絡票・作業報告データ!$C$11:$L$154,MATCH($B$49,連絡票・作業報告データ!$B$11:$B$154,),MATCH($F52,連絡票・作業報告データ!$C$6:$L$6,)+1)))</f>
        <v/>
      </c>
      <c r="AD52" s="528"/>
      <c r="AE52" s="528"/>
      <c r="AF52" s="528"/>
      <c r="AG52" s="529" t="s">
        <v>113</v>
      </c>
      <c r="AH52" s="529"/>
      <c r="AI52" s="529"/>
      <c r="AJ52" s="530" t="str">
        <f t="shared" si="18"/>
        <v/>
      </c>
      <c r="AK52" s="530"/>
      <c r="AL52" s="530"/>
      <c r="AM52" s="157" t="s">
        <v>114</v>
      </c>
      <c r="AN52" s="158"/>
      <c r="AO52" s="510"/>
      <c r="AP52" s="510"/>
      <c r="AQ52" s="510"/>
      <c r="AR52" s="510"/>
      <c r="AS52" s="511"/>
      <c r="AT52" s="516"/>
      <c r="AU52" s="516"/>
      <c r="AV52" s="516"/>
      <c r="AW52" s="516"/>
      <c r="AX52" s="516"/>
      <c r="AY52" s="516"/>
      <c r="AZ52" s="516"/>
      <c r="BA52" s="516"/>
      <c r="BB52" s="516"/>
      <c r="BC52" s="516"/>
      <c r="BD52" s="516"/>
      <c r="BE52" s="516"/>
      <c r="BF52" s="517"/>
    </row>
    <row r="53" spans="1:58">
      <c r="A53" s="498"/>
      <c r="B53" s="505"/>
      <c r="C53" s="506"/>
      <c r="D53" s="507"/>
      <c r="E53" s="497"/>
      <c r="F53" s="531" t="str">
        <f t="shared" si="17"/>
        <v/>
      </c>
      <c r="G53" s="532"/>
      <c r="H53" s="532"/>
      <c r="I53" s="532"/>
      <c r="J53" s="532"/>
      <c r="K53" s="532"/>
      <c r="L53" s="532"/>
      <c r="M53" s="532"/>
      <c r="N53" s="532"/>
      <c r="O53" s="532"/>
      <c r="P53" s="532"/>
      <c r="Q53" s="532"/>
      <c r="R53" s="532"/>
      <c r="S53" s="533"/>
      <c r="T53" s="545" t="str">
        <f t="shared" si="19"/>
        <v/>
      </c>
      <c r="U53" s="546"/>
      <c r="V53" s="547"/>
      <c r="W53" s="548" t="str">
        <f>IF(F53="","",IF(INDEX(連絡票・作業報告データ!$C$11:$L$154,MATCH($B$49,連絡票・作業報告データ!$B$11:$B$154,),MATCH($F53,連絡票・作業報告データ!$C$6:$L$6,))="","",INDEX(連絡票・作業報告データ!$C$11:$L$154,MATCH($B$49,連絡票・作業報告データ!$B$11:$B$154,),MATCH($F53,連絡票・作業報告データ!$C$6:$L$6,))))</f>
        <v/>
      </c>
      <c r="X53" s="549"/>
      <c r="Y53" s="549"/>
      <c r="Z53" s="549"/>
      <c r="AA53" s="546" t="s">
        <v>102</v>
      </c>
      <c r="AB53" s="546"/>
      <c r="AC53" s="550" t="str">
        <f>IF(F53="","",IF(INDEX(連絡票・作業報告データ!$C$11:$L$154,MATCH($B$49,連絡票・作業報告データ!$B$11:$B$154,),MATCH($F53,連絡票・作業報告データ!$C$6:$L$6,)+1)="","",INDEX(連絡票・作業報告データ!$C$11:$L$154,MATCH($B$49,連絡票・作業報告データ!$B$11:$B$154,),MATCH($F53,連絡票・作業報告データ!$C$6:$L$6,)+1)))</f>
        <v/>
      </c>
      <c r="AD53" s="550"/>
      <c r="AE53" s="550"/>
      <c r="AF53" s="550"/>
      <c r="AG53" s="551" t="s">
        <v>113</v>
      </c>
      <c r="AH53" s="551"/>
      <c r="AI53" s="551"/>
      <c r="AJ53" s="552" t="str">
        <f t="shared" si="18"/>
        <v/>
      </c>
      <c r="AK53" s="552"/>
      <c r="AL53" s="552"/>
      <c r="AM53" s="279" t="s">
        <v>114</v>
      </c>
      <c r="AN53" s="280"/>
      <c r="AO53" s="512"/>
      <c r="AP53" s="512"/>
      <c r="AQ53" s="512"/>
      <c r="AR53" s="512"/>
      <c r="AS53" s="513"/>
      <c r="AT53" s="518"/>
      <c r="AU53" s="518"/>
      <c r="AV53" s="518"/>
      <c r="AW53" s="518"/>
      <c r="AX53" s="518"/>
      <c r="AY53" s="518"/>
      <c r="AZ53" s="518"/>
      <c r="BA53" s="518"/>
      <c r="BB53" s="518"/>
      <c r="BC53" s="518"/>
      <c r="BD53" s="518"/>
      <c r="BE53" s="518"/>
      <c r="BF53" s="519"/>
    </row>
    <row r="54" spans="1:58">
      <c r="A54" s="498">
        <v>7</v>
      </c>
      <c r="B54" s="499">
        <f>IF($R12="","",IF($E54&gt;$AQ$12,"",$B49+1))</f>
        <v>45978</v>
      </c>
      <c r="C54" s="500"/>
      <c r="D54" s="501"/>
      <c r="E54" s="495">
        <v>7</v>
      </c>
      <c r="F54" s="534" t="str">
        <f>IF($B$54="","",F49)</f>
        <v/>
      </c>
      <c r="G54" s="535"/>
      <c r="H54" s="535"/>
      <c r="I54" s="535"/>
      <c r="J54" s="535"/>
      <c r="K54" s="535"/>
      <c r="L54" s="535"/>
      <c r="M54" s="535"/>
      <c r="N54" s="535"/>
      <c r="O54" s="535"/>
      <c r="P54" s="535"/>
      <c r="Q54" s="535"/>
      <c r="R54" s="535"/>
      <c r="S54" s="536"/>
      <c r="T54" s="537" t="str">
        <f>IF(F54="","",IF(AND(F54&lt;&gt;"",AJ54&lt;&gt;""),"有","無"))</f>
        <v/>
      </c>
      <c r="U54" s="538"/>
      <c r="V54" s="539"/>
      <c r="W54" s="540" t="str">
        <f>IF(F54="","",IF(INDEX(連絡票・作業報告データ!$C$11:$L$154,MATCH($B$54,連絡票・作業報告データ!$B$11:$B$154,),MATCH($F54,連絡票・作業報告データ!$C$6:$L$6,))="","",INDEX(連絡票・作業報告データ!$C$11:$L$154,MATCH($B$54,連絡票・作業報告データ!$B$11:$B$154,),MATCH($F54,連絡票・作業報告データ!$C$6:$L$6,))))</f>
        <v/>
      </c>
      <c r="X54" s="541"/>
      <c r="Y54" s="541"/>
      <c r="Z54" s="541"/>
      <c r="AA54" s="538" t="s">
        <v>102</v>
      </c>
      <c r="AB54" s="538"/>
      <c r="AC54" s="542" t="str">
        <f>IF(F54="","",IF(INDEX(連絡票・作業報告データ!$C$11:$L$154,MATCH($B$54,連絡票・作業報告データ!$B$11:$B$154,),MATCH($F54,連絡票・作業報告データ!$C$6:$L$6,)+1)="","",INDEX(連絡票・作業報告データ!$C$11:$L$154,MATCH($B$54,連絡票・作業報告データ!$B$11:$B$154,),MATCH($F54,連絡票・作業報告データ!$C$6:$L$6,)+1)))</f>
        <v/>
      </c>
      <c r="AD54" s="542"/>
      <c r="AE54" s="542"/>
      <c r="AF54" s="542"/>
      <c r="AG54" s="543" t="s">
        <v>113</v>
      </c>
      <c r="AH54" s="543"/>
      <c r="AI54" s="543"/>
      <c r="AJ54" s="544" t="str">
        <f>IF(OR(F54="",W54="",AC54=""),"",IF(AC54-W54=0,"",AC54-W54))</f>
        <v/>
      </c>
      <c r="AK54" s="544"/>
      <c r="AL54" s="544"/>
      <c r="AM54" s="155" t="s">
        <v>114</v>
      </c>
      <c r="AN54" s="156"/>
      <c r="AO54" s="508">
        <f>IF($B54="","",SUM($AJ54:$AL58))</f>
        <v>0</v>
      </c>
      <c r="AP54" s="508"/>
      <c r="AQ54" s="508"/>
      <c r="AR54" s="508"/>
      <c r="AS54" s="509"/>
      <c r="AT54" s="514" t="str">
        <f>IF($B54="","",IF(INDEX(連絡票・作業報告データ!$M$11:$M$154,MATCH($B$54,連絡票・作業報告データ!$B$11:$B$154,),1)="","",INDEX(連絡票・作業報告データ!$M$11:$M$154,MATCH($B$54,連絡票・作業報告データ!$B$11:$B$154,),1)))</f>
        <v/>
      </c>
      <c r="AU54" s="514"/>
      <c r="AV54" s="514"/>
      <c r="AW54" s="514"/>
      <c r="AX54" s="514"/>
      <c r="AY54" s="514"/>
      <c r="AZ54" s="514"/>
      <c r="BA54" s="514"/>
      <c r="BB54" s="514"/>
      <c r="BC54" s="514"/>
      <c r="BD54" s="514"/>
      <c r="BE54" s="514"/>
      <c r="BF54" s="515"/>
    </row>
    <row r="55" spans="1:58">
      <c r="A55" s="498"/>
      <c r="B55" s="502"/>
      <c r="C55" s="503"/>
      <c r="D55" s="504"/>
      <c r="E55" s="496"/>
      <c r="F55" s="520" t="str">
        <f t="shared" ref="F55:F57" si="20">IF($B$54="","",F50)</f>
        <v/>
      </c>
      <c r="G55" s="521"/>
      <c r="H55" s="521"/>
      <c r="I55" s="521"/>
      <c r="J55" s="521"/>
      <c r="K55" s="521"/>
      <c r="L55" s="521"/>
      <c r="M55" s="521"/>
      <c r="N55" s="521"/>
      <c r="O55" s="521"/>
      <c r="P55" s="521"/>
      <c r="Q55" s="521"/>
      <c r="R55" s="521"/>
      <c r="S55" s="522"/>
      <c r="T55" s="523" t="str">
        <f>IF(F55="","",IF(AND(F55&lt;&gt;"",AJ55&lt;&gt;""),"有","無"))</f>
        <v/>
      </c>
      <c r="U55" s="524"/>
      <c r="V55" s="525"/>
      <c r="W55" s="526" t="str">
        <f>IF(F55="","",IF(INDEX(連絡票・作業報告データ!$C$11:$L$154,MATCH($B$54,連絡票・作業報告データ!$B$11:$B$154,),MATCH($F55,連絡票・作業報告データ!$C$6:$L$6,))="","",INDEX(連絡票・作業報告データ!$C$11:$L$154,MATCH($B$54,連絡票・作業報告データ!$B$11:$B$154,),MATCH($F55,連絡票・作業報告データ!$C$6:$L$6,))))</f>
        <v/>
      </c>
      <c r="X55" s="527"/>
      <c r="Y55" s="527"/>
      <c r="Z55" s="527"/>
      <c r="AA55" s="524" t="s">
        <v>102</v>
      </c>
      <c r="AB55" s="524"/>
      <c r="AC55" s="528" t="str">
        <f>IF(F55="","",IF(INDEX(連絡票・作業報告データ!$C$11:$L$154,MATCH($B$54,連絡票・作業報告データ!$B$11:$B$154,),MATCH($F55,連絡票・作業報告データ!$C$6:$L$6,)+1)="","",INDEX(連絡票・作業報告データ!$C$11:$L$154,MATCH($B$54,連絡票・作業報告データ!$B$11:$B$154,),MATCH($F55,連絡票・作業報告データ!$C$6:$L$6,)+1)))</f>
        <v/>
      </c>
      <c r="AD55" s="528"/>
      <c r="AE55" s="528"/>
      <c r="AF55" s="528"/>
      <c r="AG55" s="529" t="s">
        <v>113</v>
      </c>
      <c r="AH55" s="529"/>
      <c r="AI55" s="529"/>
      <c r="AJ55" s="530" t="str">
        <f t="shared" ref="AJ55:AJ58" si="21">IF(OR(F55="",W55="",AC55=""),"",IF(AC55-W55=0,"",AC55-W55))</f>
        <v/>
      </c>
      <c r="AK55" s="530"/>
      <c r="AL55" s="530"/>
      <c r="AM55" s="157" t="s">
        <v>114</v>
      </c>
      <c r="AN55" s="158"/>
      <c r="AO55" s="510"/>
      <c r="AP55" s="510"/>
      <c r="AQ55" s="510"/>
      <c r="AR55" s="510"/>
      <c r="AS55" s="511"/>
      <c r="AT55" s="516"/>
      <c r="AU55" s="516"/>
      <c r="AV55" s="516"/>
      <c r="AW55" s="516"/>
      <c r="AX55" s="516"/>
      <c r="AY55" s="516"/>
      <c r="AZ55" s="516"/>
      <c r="BA55" s="516"/>
      <c r="BB55" s="516"/>
      <c r="BC55" s="516"/>
      <c r="BD55" s="516"/>
      <c r="BE55" s="516"/>
      <c r="BF55" s="517"/>
    </row>
    <row r="56" spans="1:58">
      <c r="A56" s="498"/>
      <c r="B56" s="502"/>
      <c r="C56" s="503"/>
      <c r="D56" s="504"/>
      <c r="E56" s="496"/>
      <c r="F56" s="520" t="str">
        <f t="shared" si="20"/>
        <v/>
      </c>
      <c r="G56" s="521"/>
      <c r="H56" s="521"/>
      <c r="I56" s="521"/>
      <c r="J56" s="521"/>
      <c r="K56" s="521"/>
      <c r="L56" s="521"/>
      <c r="M56" s="521"/>
      <c r="N56" s="521"/>
      <c r="O56" s="521"/>
      <c r="P56" s="521"/>
      <c r="Q56" s="521"/>
      <c r="R56" s="521"/>
      <c r="S56" s="522"/>
      <c r="T56" s="523" t="str">
        <f t="shared" ref="T56:T58" si="22">IF(F56="","",IF(AND(F56&lt;&gt;"",AJ56&lt;&gt;""),"有","無"))</f>
        <v/>
      </c>
      <c r="U56" s="524"/>
      <c r="V56" s="525"/>
      <c r="W56" s="526" t="str">
        <f>IF(F56="","",IF(INDEX(連絡票・作業報告データ!$C$11:$L$154,MATCH($B$54,連絡票・作業報告データ!$B$11:$B$154,),MATCH($F56,連絡票・作業報告データ!$C$6:$L$6,))="","",INDEX(連絡票・作業報告データ!$C$11:$L$154,MATCH($B$54,連絡票・作業報告データ!$B$11:$B$154,),MATCH($F56,連絡票・作業報告データ!$C$6:$L$6,))))</f>
        <v/>
      </c>
      <c r="X56" s="527"/>
      <c r="Y56" s="527"/>
      <c r="Z56" s="527"/>
      <c r="AA56" s="524" t="s">
        <v>102</v>
      </c>
      <c r="AB56" s="524"/>
      <c r="AC56" s="528" t="str">
        <f>IF(F56="","",IF(INDEX(連絡票・作業報告データ!$C$11:$L$154,MATCH($B$54,連絡票・作業報告データ!$B$11:$B$154,),MATCH($F56,連絡票・作業報告データ!$C$6:$L$6,)+1)="","",INDEX(連絡票・作業報告データ!$C$11:$L$154,MATCH($B$54,連絡票・作業報告データ!$B$11:$B$154,),MATCH($F56,連絡票・作業報告データ!$C$6:$L$6,)+1)))</f>
        <v/>
      </c>
      <c r="AD56" s="528"/>
      <c r="AE56" s="528"/>
      <c r="AF56" s="528"/>
      <c r="AG56" s="529" t="s">
        <v>113</v>
      </c>
      <c r="AH56" s="529"/>
      <c r="AI56" s="529"/>
      <c r="AJ56" s="530" t="str">
        <f t="shared" si="21"/>
        <v/>
      </c>
      <c r="AK56" s="530"/>
      <c r="AL56" s="530"/>
      <c r="AM56" s="157" t="s">
        <v>114</v>
      </c>
      <c r="AN56" s="158"/>
      <c r="AO56" s="510"/>
      <c r="AP56" s="510"/>
      <c r="AQ56" s="510"/>
      <c r="AR56" s="510"/>
      <c r="AS56" s="511"/>
      <c r="AT56" s="516"/>
      <c r="AU56" s="516"/>
      <c r="AV56" s="516"/>
      <c r="AW56" s="516"/>
      <c r="AX56" s="516"/>
      <c r="AY56" s="516"/>
      <c r="AZ56" s="516"/>
      <c r="BA56" s="516"/>
      <c r="BB56" s="516"/>
      <c r="BC56" s="516"/>
      <c r="BD56" s="516"/>
      <c r="BE56" s="516"/>
      <c r="BF56" s="517"/>
    </row>
    <row r="57" spans="1:58">
      <c r="A57" s="498"/>
      <c r="B57" s="502"/>
      <c r="C57" s="503"/>
      <c r="D57" s="504"/>
      <c r="E57" s="496"/>
      <c r="F57" s="520" t="str">
        <f t="shared" si="20"/>
        <v/>
      </c>
      <c r="G57" s="521"/>
      <c r="H57" s="521"/>
      <c r="I57" s="521"/>
      <c r="J57" s="521"/>
      <c r="K57" s="521"/>
      <c r="L57" s="521"/>
      <c r="M57" s="521"/>
      <c r="N57" s="521"/>
      <c r="O57" s="521"/>
      <c r="P57" s="521"/>
      <c r="Q57" s="521"/>
      <c r="R57" s="521"/>
      <c r="S57" s="522"/>
      <c r="T57" s="523" t="str">
        <f t="shared" si="22"/>
        <v/>
      </c>
      <c r="U57" s="524"/>
      <c r="V57" s="525"/>
      <c r="W57" s="526" t="str">
        <f>IF(F57="","",IF(INDEX(連絡票・作業報告データ!$C$11:$L$154,MATCH($B$54,連絡票・作業報告データ!$B$11:$B$154,),MATCH($F57,連絡票・作業報告データ!$C$6:$L$6,))="","",INDEX(連絡票・作業報告データ!$C$11:$L$154,MATCH($B$54,連絡票・作業報告データ!$B$11:$B$154,),MATCH($F57,連絡票・作業報告データ!$C$6:$L$6,))))</f>
        <v/>
      </c>
      <c r="X57" s="527"/>
      <c r="Y57" s="527"/>
      <c r="Z57" s="527"/>
      <c r="AA57" s="524" t="s">
        <v>102</v>
      </c>
      <c r="AB57" s="524"/>
      <c r="AC57" s="528" t="str">
        <f>IF(F57="","",IF(INDEX(連絡票・作業報告データ!$C$11:$L$154,MATCH($B$54,連絡票・作業報告データ!$B$11:$B$154,),MATCH($F57,連絡票・作業報告データ!$C$6:$L$6,)+1)="","",INDEX(連絡票・作業報告データ!$C$11:$L$154,MATCH($B$54,連絡票・作業報告データ!$B$11:$B$154,),MATCH($F57,連絡票・作業報告データ!$C$6:$L$6,)+1)))</f>
        <v/>
      </c>
      <c r="AD57" s="528"/>
      <c r="AE57" s="528"/>
      <c r="AF57" s="528"/>
      <c r="AG57" s="529" t="s">
        <v>113</v>
      </c>
      <c r="AH57" s="529"/>
      <c r="AI57" s="529"/>
      <c r="AJ57" s="530" t="str">
        <f t="shared" si="21"/>
        <v/>
      </c>
      <c r="AK57" s="530"/>
      <c r="AL57" s="530"/>
      <c r="AM57" s="157" t="s">
        <v>114</v>
      </c>
      <c r="AN57" s="158"/>
      <c r="AO57" s="510"/>
      <c r="AP57" s="510"/>
      <c r="AQ57" s="510"/>
      <c r="AR57" s="510"/>
      <c r="AS57" s="511"/>
      <c r="AT57" s="516"/>
      <c r="AU57" s="516"/>
      <c r="AV57" s="516"/>
      <c r="AW57" s="516"/>
      <c r="AX57" s="516"/>
      <c r="AY57" s="516"/>
      <c r="AZ57" s="516"/>
      <c r="BA57" s="516"/>
      <c r="BB57" s="516"/>
      <c r="BC57" s="516"/>
      <c r="BD57" s="516"/>
      <c r="BE57" s="516"/>
      <c r="BF57" s="517"/>
    </row>
    <row r="58" spans="1:58">
      <c r="A58" s="498"/>
      <c r="B58" s="505"/>
      <c r="C58" s="506"/>
      <c r="D58" s="507"/>
      <c r="E58" s="497"/>
      <c r="F58" s="531" t="str">
        <f>IF($B$54="","",F53)</f>
        <v/>
      </c>
      <c r="G58" s="532"/>
      <c r="H58" s="532"/>
      <c r="I58" s="532"/>
      <c r="J58" s="532"/>
      <c r="K58" s="532"/>
      <c r="L58" s="532"/>
      <c r="M58" s="532"/>
      <c r="N58" s="532"/>
      <c r="O58" s="532"/>
      <c r="P58" s="532"/>
      <c r="Q58" s="532"/>
      <c r="R58" s="532"/>
      <c r="S58" s="533"/>
      <c r="T58" s="545" t="str">
        <f t="shared" si="22"/>
        <v/>
      </c>
      <c r="U58" s="546"/>
      <c r="V58" s="547"/>
      <c r="W58" s="548" t="str">
        <f>IF(F58="","",IF(INDEX(連絡票・作業報告データ!$C$11:$L$154,MATCH($B$54,連絡票・作業報告データ!$B$11:$B$154,),MATCH($F58,連絡票・作業報告データ!$C$6:$L$6,))="","",INDEX(連絡票・作業報告データ!$C$11:$L$154,MATCH($B$54,連絡票・作業報告データ!$B$11:$B$154,),MATCH($F58,連絡票・作業報告データ!$C$6:$L$6,))))</f>
        <v/>
      </c>
      <c r="X58" s="549"/>
      <c r="Y58" s="549"/>
      <c r="Z58" s="549"/>
      <c r="AA58" s="546" t="s">
        <v>102</v>
      </c>
      <c r="AB58" s="546"/>
      <c r="AC58" s="550" t="str">
        <f>IF(F58="","",IF(INDEX(連絡票・作業報告データ!$C$11:$L$154,MATCH($B$54,連絡票・作業報告データ!$B$11:$B$154,),MATCH($F58,連絡票・作業報告データ!$C$6:$L$6,)+1)="","",INDEX(連絡票・作業報告データ!$C$11:$L$154,MATCH($B$54,連絡票・作業報告データ!$B$11:$B$154,),MATCH($F58,連絡票・作業報告データ!$C$6:$L$6,)+1)))</f>
        <v/>
      </c>
      <c r="AD58" s="550"/>
      <c r="AE58" s="550"/>
      <c r="AF58" s="550"/>
      <c r="AG58" s="551" t="s">
        <v>113</v>
      </c>
      <c r="AH58" s="551"/>
      <c r="AI58" s="551"/>
      <c r="AJ58" s="552" t="str">
        <f t="shared" si="21"/>
        <v/>
      </c>
      <c r="AK58" s="552"/>
      <c r="AL58" s="552"/>
      <c r="AM58" s="279" t="s">
        <v>114</v>
      </c>
      <c r="AN58" s="280"/>
      <c r="AO58" s="512"/>
      <c r="AP58" s="512"/>
      <c r="AQ58" s="512"/>
      <c r="AR58" s="512"/>
      <c r="AS58" s="513"/>
      <c r="AT58" s="518"/>
      <c r="AU58" s="518"/>
      <c r="AV58" s="518"/>
      <c r="AW58" s="518"/>
      <c r="AX58" s="518"/>
      <c r="AY58" s="518"/>
      <c r="AZ58" s="518"/>
      <c r="BA58" s="518"/>
      <c r="BB58" s="518"/>
      <c r="BC58" s="518"/>
      <c r="BD58" s="518"/>
      <c r="BE58" s="518"/>
      <c r="BF58" s="519"/>
    </row>
    <row r="59" spans="1:58">
      <c r="A59" s="498">
        <v>8</v>
      </c>
      <c r="B59" s="499">
        <f>IF($R12="","",IF($E59&gt;$AQ$12,"",$B54+1))</f>
        <v>45979</v>
      </c>
      <c r="C59" s="500"/>
      <c r="D59" s="501"/>
      <c r="E59" s="495">
        <v>8</v>
      </c>
      <c r="F59" s="534" t="str">
        <f>IF($B$59="","",F54)</f>
        <v/>
      </c>
      <c r="G59" s="535"/>
      <c r="H59" s="535"/>
      <c r="I59" s="535"/>
      <c r="J59" s="535"/>
      <c r="K59" s="535"/>
      <c r="L59" s="535"/>
      <c r="M59" s="535"/>
      <c r="N59" s="535"/>
      <c r="O59" s="535"/>
      <c r="P59" s="535"/>
      <c r="Q59" s="535"/>
      <c r="R59" s="535"/>
      <c r="S59" s="536"/>
      <c r="T59" s="537" t="str">
        <f>IF(F59="","",IF(AND(F59&lt;&gt;"",AJ59&lt;&gt;""),"有","無"))</f>
        <v/>
      </c>
      <c r="U59" s="538"/>
      <c r="V59" s="539"/>
      <c r="W59" s="540" t="str">
        <f>IF(F59="","",IF(INDEX(連絡票・作業報告データ!$C$11:$L$154,MATCH($B$59,連絡票・作業報告データ!$B$11:$B$154,),MATCH($F59,連絡票・作業報告データ!$C$6:$L$6,))="","",INDEX(連絡票・作業報告データ!$C$11:$L$154,MATCH($B$59,連絡票・作業報告データ!$B$11:$B$154,),MATCH($F59,連絡票・作業報告データ!$C$6:$L$6,))))</f>
        <v/>
      </c>
      <c r="X59" s="541"/>
      <c r="Y59" s="541"/>
      <c r="Z59" s="541"/>
      <c r="AA59" s="538" t="s">
        <v>102</v>
      </c>
      <c r="AB59" s="538"/>
      <c r="AC59" s="542" t="str">
        <f>IF(F59="","",IF(INDEX(連絡票・作業報告データ!$C$11:$L$154,MATCH($B$59,連絡票・作業報告データ!$B$11:$B$154,),MATCH($F59,連絡票・作業報告データ!$C$6:$L$6,)+1)="","",INDEX(連絡票・作業報告データ!$C$11:$L$154,MATCH($B$59,連絡票・作業報告データ!$B$11:$B$154,),MATCH($F59,連絡票・作業報告データ!$C$6:$L$6,)+1)))</f>
        <v/>
      </c>
      <c r="AD59" s="542"/>
      <c r="AE59" s="542"/>
      <c r="AF59" s="542"/>
      <c r="AG59" s="543" t="s">
        <v>113</v>
      </c>
      <c r="AH59" s="543"/>
      <c r="AI59" s="543"/>
      <c r="AJ59" s="544" t="str">
        <f>IF(OR(F59="",W59="",AC59=""),"",IF(AC59-W59=0,"",AC59-W59))</f>
        <v/>
      </c>
      <c r="AK59" s="544"/>
      <c r="AL59" s="544"/>
      <c r="AM59" s="155" t="s">
        <v>114</v>
      </c>
      <c r="AN59" s="156"/>
      <c r="AO59" s="508">
        <f>IF($B59="","",SUM($AJ59:$AL63))</f>
        <v>0</v>
      </c>
      <c r="AP59" s="508"/>
      <c r="AQ59" s="508"/>
      <c r="AR59" s="508"/>
      <c r="AS59" s="509"/>
      <c r="AT59" s="514" t="str">
        <f>IF($B59="","",IF(INDEX(連絡票・作業報告データ!$M$11:$M$154,MATCH($B$59,連絡票・作業報告データ!$B$11:$B$154,),1)="","",INDEX(連絡票・作業報告データ!$M$11:$M$154,MATCH($B$59,連絡票・作業報告データ!$B$11:$B$154,),1)))</f>
        <v/>
      </c>
      <c r="AU59" s="514"/>
      <c r="AV59" s="514"/>
      <c r="AW59" s="514"/>
      <c r="AX59" s="514"/>
      <c r="AY59" s="514"/>
      <c r="AZ59" s="514"/>
      <c r="BA59" s="514"/>
      <c r="BB59" s="514"/>
      <c r="BC59" s="514"/>
      <c r="BD59" s="514"/>
      <c r="BE59" s="514"/>
      <c r="BF59" s="515"/>
    </row>
    <row r="60" spans="1:58">
      <c r="A60" s="498"/>
      <c r="B60" s="502"/>
      <c r="C60" s="503"/>
      <c r="D60" s="504"/>
      <c r="E60" s="496"/>
      <c r="F60" s="520" t="str">
        <f t="shared" ref="F60:F62" si="23">IF($B$59="","",F55)</f>
        <v/>
      </c>
      <c r="G60" s="521"/>
      <c r="H60" s="521"/>
      <c r="I60" s="521"/>
      <c r="J60" s="521"/>
      <c r="K60" s="521"/>
      <c r="L60" s="521"/>
      <c r="M60" s="521"/>
      <c r="N60" s="521"/>
      <c r="O60" s="521"/>
      <c r="P60" s="521"/>
      <c r="Q60" s="521"/>
      <c r="R60" s="521"/>
      <c r="S60" s="522"/>
      <c r="T60" s="523" t="str">
        <f>IF(F60="","",IF(AND(F60&lt;&gt;"",AJ60&lt;&gt;""),"有","無"))</f>
        <v/>
      </c>
      <c r="U60" s="524"/>
      <c r="V60" s="525"/>
      <c r="W60" s="526" t="str">
        <f>IF(F60="","",IF(INDEX(連絡票・作業報告データ!$C$11:$L$154,MATCH($B$59,連絡票・作業報告データ!$B$11:$B$154,),MATCH($F60,連絡票・作業報告データ!$C$6:$L$6,))="","",INDEX(連絡票・作業報告データ!$C$11:$L$154,MATCH($B$59,連絡票・作業報告データ!$B$11:$B$154,),MATCH($F60,連絡票・作業報告データ!$C$6:$L$6,))))</f>
        <v/>
      </c>
      <c r="X60" s="527"/>
      <c r="Y60" s="527"/>
      <c r="Z60" s="527"/>
      <c r="AA60" s="524" t="s">
        <v>102</v>
      </c>
      <c r="AB60" s="524"/>
      <c r="AC60" s="528" t="str">
        <f>IF(F60="","",IF(INDEX(連絡票・作業報告データ!$C$11:$L$154,MATCH($B$59,連絡票・作業報告データ!$B$11:$B$154,),MATCH($F60,連絡票・作業報告データ!$C$6:$L$6,)+1)="","",INDEX(連絡票・作業報告データ!$C$11:$L$154,MATCH($B$59,連絡票・作業報告データ!$B$11:$B$154,),MATCH($F60,連絡票・作業報告データ!$C$6:$L$6,)+1)))</f>
        <v/>
      </c>
      <c r="AD60" s="528"/>
      <c r="AE60" s="528"/>
      <c r="AF60" s="528"/>
      <c r="AG60" s="529" t="s">
        <v>113</v>
      </c>
      <c r="AH60" s="529"/>
      <c r="AI60" s="529"/>
      <c r="AJ60" s="530" t="str">
        <f t="shared" ref="AJ60:AJ63" si="24">IF(OR(F60="",W60="",AC60=""),"",IF(AC60-W60=0,"",AC60-W60))</f>
        <v/>
      </c>
      <c r="AK60" s="530"/>
      <c r="AL60" s="530"/>
      <c r="AM60" s="157" t="s">
        <v>114</v>
      </c>
      <c r="AN60" s="158"/>
      <c r="AO60" s="510"/>
      <c r="AP60" s="510"/>
      <c r="AQ60" s="510"/>
      <c r="AR60" s="510"/>
      <c r="AS60" s="511"/>
      <c r="AT60" s="516"/>
      <c r="AU60" s="516"/>
      <c r="AV60" s="516"/>
      <c r="AW60" s="516"/>
      <c r="AX60" s="516"/>
      <c r="AY60" s="516"/>
      <c r="AZ60" s="516"/>
      <c r="BA60" s="516"/>
      <c r="BB60" s="516"/>
      <c r="BC60" s="516"/>
      <c r="BD60" s="516"/>
      <c r="BE60" s="516"/>
      <c r="BF60" s="517"/>
    </row>
    <row r="61" spans="1:58">
      <c r="A61" s="498"/>
      <c r="B61" s="502"/>
      <c r="C61" s="503"/>
      <c r="D61" s="504"/>
      <c r="E61" s="496"/>
      <c r="F61" s="520" t="str">
        <f t="shared" si="23"/>
        <v/>
      </c>
      <c r="G61" s="521"/>
      <c r="H61" s="521"/>
      <c r="I61" s="521"/>
      <c r="J61" s="521"/>
      <c r="K61" s="521"/>
      <c r="L61" s="521"/>
      <c r="M61" s="521"/>
      <c r="N61" s="521"/>
      <c r="O61" s="521"/>
      <c r="P61" s="521"/>
      <c r="Q61" s="521"/>
      <c r="R61" s="521"/>
      <c r="S61" s="522"/>
      <c r="T61" s="523" t="str">
        <f t="shared" ref="T61:T63" si="25">IF(F61="","",IF(AND(F61&lt;&gt;"",AJ61&lt;&gt;""),"有","無"))</f>
        <v/>
      </c>
      <c r="U61" s="524"/>
      <c r="V61" s="525"/>
      <c r="W61" s="526" t="str">
        <f>IF(F61="","",IF(INDEX(連絡票・作業報告データ!$C$11:$L$154,MATCH($B$59,連絡票・作業報告データ!$B$11:$B$154,),MATCH($F61,連絡票・作業報告データ!$C$6:$L$6,))="","",INDEX(連絡票・作業報告データ!$C$11:$L$154,MATCH($B$59,連絡票・作業報告データ!$B$11:$B$154,),MATCH($F61,連絡票・作業報告データ!$C$6:$L$6,))))</f>
        <v/>
      </c>
      <c r="X61" s="527"/>
      <c r="Y61" s="527"/>
      <c r="Z61" s="527"/>
      <c r="AA61" s="524" t="s">
        <v>102</v>
      </c>
      <c r="AB61" s="524"/>
      <c r="AC61" s="528" t="str">
        <f>IF(F61="","",IF(INDEX(連絡票・作業報告データ!$C$11:$L$154,MATCH($B$59,連絡票・作業報告データ!$B$11:$B$154,),MATCH($F61,連絡票・作業報告データ!$C$6:$L$6,)+1)="","",INDEX(連絡票・作業報告データ!$C$11:$L$154,MATCH($B$59,連絡票・作業報告データ!$B$11:$B$154,),MATCH($F61,連絡票・作業報告データ!$C$6:$L$6,)+1)))</f>
        <v/>
      </c>
      <c r="AD61" s="528"/>
      <c r="AE61" s="528"/>
      <c r="AF61" s="528"/>
      <c r="AG61" s="529" t="s">
        <v>113</v>
      </c>
      <c r="AH61" s="529"/>
      <c r="AI61" s="529"/>
      <c r="AJ61" s="530" t="str">
        <f t="shared" si="24"/>
        <v/>
      </c>
      <c r="AK61" s="530"/>
      <c r="AL61" s="530"/>
      <c r="AM61" s="157" t="s">
        <v>114</v>
      </c>
      <c r="AN61" s="158"/>
      <c r="AO61" s="510"/>
      <c r="AP61" s="510"/>
      <c r="AQ61" s="510"/>
      <c r="AR61" s="510"/>
      <c r="AS61" s="511"/>
      <c r="AT61" s="516"/>
      <c r="AU61" s="516"/>
      <c r="AV61" s="516"/>
      <c r="AW61" s="516"/>
      <c r="AX61" s="516"/>
      <c r="AY61" s="516"/>
      <c r="AZ61" s="516"/>
      <c r="BA61" s="516"/>
      <c r="BB61" s="516"/>
      <c r="BC61" s="516"/>
      <c r="BD61" s="516"/>
      <c r="BE61" s="516"/>
      <c r="BF61" s="517"/>
    </row>
    <row r="62" spans="1:58">
      <c r="A62" s="498"/>
      <c r="B62" s="502"/>
      <c r="C62" s="503"/>
      <c r="D62" s="504"/>
      <c r="E62" s="496"/>
      <c r="F62" s="520" t="str">
        <f t="shared" si="23"/>
        <v/>
      </c>
      <c r="G62" s="521"/>
      <c r="H62" s="521"/>
      <c r="I62" s="521"/>
      <c r="J62" s="521"/>
      <c r="K62" s="521"/>
      <c r="L62" s="521"/>
      <c r="M62" s="521"/>
      <c r="N62" s="521"/>
      <c r="O62" s="521"/>
      <c r="P62" s="521"/>
      <c r="Q62" s="521"/>
      <c r="R62" s="521"/>
      <c r="S62" s="522"/>
      <c r="T62" s="523" t="str">
        <f t="shared" si="25"/>
        <v/>
      </c>
      <c r="U62" s="524"/>
      <c r="V62" s="525"/>
      <c r="W62" s="526" t="str">
        <f>IF(F62="","",IF(INDEX(連絡票・作業報告データ!$C$11:$L$154,MATCH($B$59,連絡票・作業報告データ!$B$11:$B$154,),MATCH($F62,連絡票・作業報告データ!$C$6:$L$6,))="","",INDEX(連絡票・作業報告データ!$C$11:$L$154,MATCH($B$59,連絡票・作業報告データ!$B$11:$B$154,),MATCH($F62,連絡票・作業報告データ!$C$6:$L$6,))))</f>
        <v/>
      </c>
      <c r="X62" s="527"/>
      <c r="Y62" s="527"/>
      <c r="Z62" s="527"/>
      <c r="AA62" s="524" t="s">
        <v>102</v>
      </c>
      <c r="AB62" s="524"/>
      <c r="AC62" s="528" t="str">
        <f>IF(F62="","",IF(INDEX(連絡票・作業報告データ!$C$11:$L$154,MATCH($B$59,連絡票・作業報告データ!$B$11:$B$154,),MATCH($F62,連絡票・作業報告データ!$C$6:$L$6,)+1)="","",INDEX(連絡票・作業報告データ!$C$11:$L$154,MATCH($B$59,連絡票・作業報告データ!$B$11:$B$154,),MATCH($F62,連絡票・作業報告データ!$C$6:$L$6,)+1)))</f>
        <v/>
      </c>
      <c r="AD62" s="528"/>
      <c r="AE62" s="528"/>
      <c r="AF62" s="528"/>
      <c r="AG62" s="529" t="s">
        <v>113</v>
      </c>
      <c r="AH62" s="529"/>
      <c r="AI62" s="529"/>
      <c r="AJ62" s="530" t="str">
        <f t="shared" si="24"/>
        <v/>
      </c>
      <c r="AK62" s="530"/>
      <c r="AL62" s="530"/>
      <c r="AM62" s="157" t="s">
        <v>114</v>
      </c>
      <c r="AN62" s="158"/>
      <c r="AO62" s="510"/>
      <c r="AP62" s="510"/>
      <c r="AQ62" s="510"/>
      <c r="AR62" s="510"/>
      <c r="AS62" s="511"/>
      <c r="AT62" s="516"/>
      <c r="AU62" s="516"/>
      <c r="AV62" s="516"/>
      <c r="AW62" s="516"/>
      <c r="AX62" s="516"/>
      <c r="AY62" s="516"/>
      <c r="AZ62" s="516"/>
      <c r="BA62" s="516"/>
      <c r="BB62" s="516"/>
      <c r="BC62" s="516"/>
      <c r="BD62" s="516"/>
      <c r="BE62" s="516"/>
      <c r="BF62" s="517"/>
    </row>
    <row r="63" spans="1:58">
      <c r="A63" s="498"/>
      <c r="B63" s="505"/>
      <c r="C63" s="506"/>
      <c r="D63" s="507"/>
      <c r="E63" s="497"/>
      <c r="F63" s="531" t="str">
        <f>IF($B$59="","",F58)</f>
        <v/>
      </c>
      <c r="G63" s="532"/>
      <c r="H63" s="532"/>
      <c r="I63" s="532"/>
      <c r="J63" s="532"/>
      <c r="K63" s="532"/>
      <c r="L63" s="532"/>
      <c r="M63" s="532"/>
      <c r="N63" s="532"/>
      <c r="O63" s="532"/>
      <c r="P63" s="532"/>
      <c r="Q63" s="532"/>
      <c r="R63" s="532"/>
      <c r="S63" s="533"/>
      <c r="T63" s="545" t="str">
        <f t="shared" si="25"/>
        <v/>
      </c>
      <c r="U63" s="546"/>
      <c r="V63" s="547"/>
      <c r="W63" s="548" t="str">
        <f>IF(F63="","",IF(INDEX(連絡票・作業報告データ!$C$11:$L$154,MATCH($B$59,連絡票・作業報告データ!$B$11:$B$154,),MATCH($F63,連絡票・作業報告データ!$C$6:$L$6,))="","",INDEX(連絡票・作業報告データ!$C$11:$L$154,MATCH($B$59,連絡票・作業報告データ!$B$11:$B$154,),MATCH($F63,連絡票・作業報告データ!$C$6:$L$6,))))</f>
        <v/>
      </c>
      <c r="X63" s="549"/>
      <c r="Y63" s="549"/>
      <c r="Z63" s="549"/>
      <c r="AA63" s="546" t="s">
        <v>102</v>
      </c>
      <c r="AB63" s="546"/>
      <c r="AC63" s="550" t="str">
        <f>IF(F63="","",IF(INDEX(連絡票・作業報告データ!$C$11:$L$154,MATCH($B$59,連絡票・作業報告データ!$B$11:$B$154,),MATCH($F63,連絡票・作業報告データ!$C$6:$L$6,)+1)="","",INDEX(連絡票・作業報告データ!$C$11:$L$154,MATCH($B$59,連絡票・作業報告データ!$B$11:$B$154,),MATCH($F63,連絡票・作業報告データ!$C$6:$L$6,)+1)))</f>
        <v/>
      </c>
      <c r="AD63" s="550"/>
      <c r="AE63" s="550"/>
      <c r="AF63" s="550"/>
      <c r="AG63" s="551" t="s">
        <v>113</v>
      </c>
      <c r="AH63" s="551"/>
      <c r="AI63" s="551"/>
      <c r="AJ63" s="552" t="str">
        <f t="shared" si="24"/>
        <v/>
      </c>
      <c r="AK63" s="552"/>
      <c r="AL63" s="552"/>
      <c r="AM63" s="279" t="s">
        <v>114</v>
      </c>
      <c r="AN63" s="280"/>
      <c r="AO63" s="512"/>
      <c r="AP63" s="512"/>
      <c r="AQ63" s="512"/>
      <c r="AR63" s="512"/>
      <c r="AS63" s="513"/>
      <c r="AT63" s="518"/>
      <c r="AU63" s="518"/>
      <c r="AV63" s="518"/>
      <c r="AW63" s="518"/>
      <c r="AX63" s="518"/>
      <c r="AY63" s="518"/>
      <c r="AZ63" s="518"/>
      <c r="BA63" s="518"/>
      <c r="BB63" s="518"/>
      <c r="BC63" s="518"/>
      <c r="BD63" s="518"/>
      <c r="BE63" s="518"/>
      <c r="BF63" s="519"/>
    </row>
    <row r="64" spans="1:58">
      <c r="A64" s="498">
        <v>9</v>
      </c>
      <c r="B64" s="499">
        <f>IF($R12="","",IF($E64&gt;$AQ$12,"",$B59+1))</f>
        <v>45980</v>
      </c>
      <c r="C64" s="500"/>
      <c r="D64" s="501"/>
      <c r="E64" s="495">
        <v>9</v>
      </c>
      <c r="F64" s="534" t="str">
        <f>IF($B$64="","",F59)</f>
        <v/>
      </c>
      <c r="G64" s="535"/>
      <c r="H64" s="535"/>
      <c r="I64" s="535"/>
      <c r="J64" s="535"/>
      <c r="K64" s="535"/>
      <c r="L64" s="535"/>
      <c r="M64" s="535"/>
      <c r="N64" s="535"/>
      <c r="O64" s="535"/>
      <c r="P64" s="535"/>
      <c r="Q64" s="535"/>
      <c r="R64" s="535"/>
      <c r="S64" s="536"/>
      <c r="T64" s="537" t="str">
        <f>IF(F64="","",IF(AND(F64&lt;&gt;"",AJ64&lt;&gt;""),"有","無"))</f>
        <v/>
      </c>
      <c r="U64" s="538"/>
      <c r="V64" s="539"/>
      <c r="W64" s="540" t="str">
        <f>IF(F64="","",IF(INDEX(連絡票・作業報告データ!$C$11:$L$154,MATCH($B$64,連絡票・作業報告データ!$B$11:$B$154,),MATCH($F64,連絡票・作業報告データ!$C$6:$L$6,))="","",INDEX(連絡票・作業報告データ!$C$11:$L$154,MATCH($B$64,連絡票・作業報告データ!$B$11:$B$154,),MATCH($F64,連絡票・作業報告データ!$C$6:$L$6,))))</f>
        <v/>
      </c>
      <c r="X64" s="541"/>
      <c r="Y64" s="541"/>
      <c r="Z64" s="541"/>
      <c r="AA64" s="538" t="s">
        <v>102</v>
      </c>
      <c r="AB64" s="538"/>
      <c r="AC64" s="542" t="str">
        <f>IF(F64="","",IF(INDEX(連絡票・作業報告データ!$C$11:$L$154,MATCH($B$64,連絡票・作業報告データ!$B$11:$B$154,),MATCH($F64,連絡票・作業報告データ!$C$6:$L$6,)+1)="","",INDEX(連絡票・作業報告データ!$C$11:$L$154,MATCH($B$64,連絡票・作業報告データ!$B$11:$B$154,),MATCH($F64,連絡票・作業報告データ!$C$6:$L$6,)+1)))</f>
        <v/>
      </c>
      <c r="AD64" s="542"/>
      <c r="AE64" s="542"/>
      <c r="AF64" s="542"/>
      <c r="AG64" s="543" t="s">
        <v>113</v>
      </c>
      <c r="AH64" s="543"/>
      <c r="AI64" s="543"/>
      <c r="AJ64" s="544" t="str">
        <f>IF(OR(F64="",W64="",AC64=""),"",IF(AC64-W64=0,"",AC64-W64))</f>
        <v/>
      </c>
      <c r="AK64" s="544"/>
      <c r="AL64" s="544"/>
      <c r="AM64" s="155" t="s">
        <v>114</v>
      </c>
      <c r="AN64" s="156"/>
      <c r="AO64" s="508">
        <f>IF($B64="","",SUM($AJ64:$AL68))</f>
        <v>0</v>
      </c>
      <c r="AP64" s="508"/>
      <c r="AQ64" s="508"/>
      <c r="AR64" s="508"/>
      <c r="AS64" s="509"/>
      <c r="AT64" s="514" t="str">
        <f>IF($B64="","",IF(INDEX(連絡票・作業報告データ!$M$11:$M$154,MATCH($B$64,連絡票・作業報告データ!$B$11:$B$154,),1)="","",INDEX(連絡票・作業報告データ!$M$11:$M$154,MATCH($B$64,連絡票・作業報告データ!$B$11:$B$154,),1)))</f>
        <v/>
      </c>
      <c r="AU64" s="514"/>
      <c r="AV64" s="514"/>
      <c r="AW64" s="514"/>
      <c r="AX64" s="514"/>
      <c r="AY64" s="514"/>
      <c r="AZ64" s="514"/>
      <c r="BA64" s="514"/>
      <c r="BB64" s="514"/>
      <c r="BC64" s="514"/>
      <c r="BD64" s="514"/>
      <c r="BE64" s="514"/>
      <c r="BF64" s="515"/>
    </row>
    <row r="65" spans="1:58">
      <c r="A65" s="498"/>
      <c r="B65" s="502"/>
      <c r="C65" s="503"/>
      <c r="D65" s="504"/>
      <c r="E65" s="496"/>
      <c r="F65" s="520" t="str">
        <f t="shared" ref="F65:F67" si="26">IF($B$64="","",F60)</f>
        <v/>
      </c>
      <c r="G65" s="521"/>
      <c r="H65" s="521"/>
      <c r="I65" s="521"/>
      <c r="J65" s="521"/>
      <c r="K65" s="521"/>
      <c r="L65" s="521"/>
      <c r="M65" s="521"/>
      <c r="N65" s="521"/>
      <c r="O65" s="521"/>
      <c r="P65" s="521"/>
      <c r="Q65" s="521"/>
      <c r="R65" s="521"/>
      <c r="S65" s="522"/>
      <c r="T65" s="523" t="str">
        <f>IF(F65="","",IF(AND(F65&lt;&gt;"",AJ65&lt;&gt;""),"有","無"))</f>
        <v/>
      </c>
      <c r="U65" s="524"/>
      <c r="V65" s="525"/>
      <c r="W65" s="526" t="str">
        <f>IF(F65="","",IF(INDEX(連絡票・作業報告データ!$C$11:$L$154,MATCH($B$64,連絡票・作業報告データ!$B$11:$B$154,),MATCH($F65,連絡票・作業報告データ!$C$6:$L$6,))="","",INDEX(連絡票・作業報告データ!$C$11:$L$154,MATCH($B$64,連絡票・作業報告データ!$B$11:$B$154,),MATCH($F65,連絡票・作業報告データ!$C$6:$L$6,))))</f>
        <v/>
      </c>
      <c r="X65" s="527"/>
      <c r="Y65" s="527"/>
      <c r="Z65" s="527"/>
      <c r="AA65" s="524" t="s">
        <v>102</v>
      </c>
      <c r="AB65" s="524"/>
      <c r="AC65" s="528" t="str">
        <f>IF(F65="","",IF(INDEX(連絡票・作業報告データ!$C$11:$L$154,MATCH($B$64,連絡票・作業報告データ!$B$11:$B$154,),MATCH($F65,連絡票・作業報告データ!$C$6:$L$6,)+1)="","",INDEX(連絡票・作業報告データ!$C$11:$L$154,MATCH($B$64,連絡票・作業報告データ!$B$11:$B$154,),MATCH($F65,連絡票・作業報告データ!$C$6:$L$6,)+1)))</f>
        <v/>
      </c>
      <c r="AD65" s="528"/>
      <c r="AE65" s="528"/>
      <c r="AF65" s="528"/>
      <c r="AG65" s="529" t="s">
        <v>113</v>
      </c>
      <c r="AH65" s="529"/>
      <c r="AI65" s="529"/>
      <c r="AJ65" s="530" t="str">
        <f t="shared" ref="AJ65:AJ68" si="27">IF(OR(F65="",W65="",AC65=""),"",IF(AC65-W65=0,"",AC65-W65))</f>
        <v/>
      </c>
      <c r="AK65" s="530"/>
      <c r="AL65" s="530"/>
      <c r="AM65" s="157" t="s">
        <v>114</v>
      </c>
      <c r="AN65" s="158"/>
      <c r="AO65" s="510"/>
      <c r="AP65" s="510"/>
      <c r="AQ65" s="510"/>
      <c r="AR65" s="510"/>
      <c r="AS65" s="511"/>
      <c r="AT65" s="516"/>
      <c r="AU65" s="516"/>
      <c r="AV65" s="516"/>
      <c r="AW65" s="516"/>
      <c r="AX65" s="516"/>
      <c r="AY65" s="516"/>
      <c r="AZ65" s="516"/>
      <c r="BA65" s="516"/>
      <c r="BB65" s="516"/>
      <c r="BC65" s="516"/>
      <c r="BD65" s="516"/>
      <c r="BE65" s="516"/>
      <c r="BF65" s="517"/>
    </row>
    <row r="66" spans="1:58">
      <c r="A66" s="498"/>
      <c r="B66" s="502"/>
      <c r="C66" s="503"/>
      <c r="D66" s="504"/>
      <c r="E66" s="496"/>
      <c r="F66" s="520" t="str">
        <f t="shared" si="26"/>
        <v/>
      </c>
      <c r="G66" s="521"/>
      <c r="H66" s="521"/>
      <c r="I66" s="521"/>
      <c r="J66" s="521"/>
      <c r="K66" s="521"/>
      <c r="L66" s="521"/>
      <c r="M66" s="521"/>
      <c r="N66" s="521"/>
      <c r="O66" s="521"/>
      <c r="P66" s="521"/>
      <c r="Q66" s="521"/>
      <c r="R66" s="521"/>
      <c r="S66" s="522"/>
      <c r="T66" s="523" t="str">
        <f t="shared" ref="T66:T68" si="28">IF(F66="","",IF(AND(F66&lt;&gt;"",AJ66&lt;&gt;""),"有","無"))</f>
        <v/>
      </c>
      <c r="U66" s="524"/>
      <c r="V66" s="525"/>
      <c r="W66" s="526" t="str">
        <f>IF(F66="","",IF(INDEX(連絡票・作業報告データ!$C$11:$L$154,MATCH($B$64,連絡票・作業報告データ!$B$11:$B$154,),MATCH($F66,連絡票・作業報告データ!$C$6:$L$6,))="","",INDEX(連絡票・作業報告データ!$C$11:$L$154,MATCH($B$64,連絡票・作業報告データ!$B$11:$B$154,),MATCH($F66,連絡票・作業報告データ!$C$6:$L$6,))))</f>
        <v/>
      </c>
      <c r="X66" s="527"/>
      <c r="Y66" s="527"/>
      <c r="Z66" s="527"/>
      <c r="AA66" s="524" t="s">
        <v>102</v>
      </c>
      <c r="AB66" s="524"/>
      <c r="AC66" s="528" t="str">
        <f>IF(F66="","",IF(INDEX(連絡票・作業報告データ!$C$11:$L$154,MATCH($B$64,連絡票・作業報告データ!$B$11:$B$154,),MATCH($F66,連絡票・作業報告データ!$C$6:$L$6,)+1)="","",INDEX(連絡票・作業報告データ!$C$11:$L$154,MATCH($B$64,連絡票・作業報告データ!$B$11:$B$154,),MATCH($F66,連絡票・作業報告データ!$C$6:$L$6,)+1)))</f>
        <v/>
      </c>
      <c r="AD66" s="528"/>
      <c r="AE66" s="528"/>
      <c r="AF66" s="528"/>
      <c r="AG66" s="529" t="s">
        <v>113</v>
      </c>
      <c r="AH66" s="529"/>
      <c r="AI66" s="529"/>
      <c r="AJ66" s="530" t="str">
        <f t="shared" si="27"/>
        <v/>
      </c>
      <c r="AK66" s="530"/>
      <c r="AL66" s="530"/>
      <c r="AM66" s="157" t="s">
        <v>114</v>
      </c>
      <c r="AN66" s="158"/>
      <c r="AO66" s="510"/>
      <c r="AP66" s="510"/>
      <c r="AQ66" s="510"/>
      <c r="AR66" s="510"/>
      <c r="AS66" s="511"/>
      <c r="AT66" s="516"/>
      <c r="AU66" s="516"/>
      <c r="AV66" s="516"/>
      <c r="AW66" s="516"/>
      <c r="AX66" s="516"/>
      <c r="AY66" s="516"/>
      <c r="AZ66" s="516"/>
      <c r="BA66" s="516"/>
      <c r="BB66" s="516"/>
      <c r="BC66" s="516"/>
      <c r="BD66" s="516"/>
      <c r="BE66" s="516"/>
      <c r="BF66" s="517"/>
    </row>
    <row r="67" spans="1:58">
      <c r="A67" s="498"/>
      <c r="B67" s="502"/>
      <c r="C67" s="503"/>
      <c r="D67" s="504"/>
      <c r="E67" s="496"/>
      <c r="F67" s="520" t="str">
        <f t="shared" si="26"/>
        <v/>
      </c>
      <c r="G67" s="521"/>
      <c r="H67" s="521"/>
      <c r="I67" s="521"/>
      <c r="J67" s="521"/>
      <c r="K67" s="521"/>
      <c r="L67" s="521"/>
      <c r="M67" s="521"/>
      <c r="N67" s="521"/>
      <c r="O67" s="521"/>
      <c r="P67" s="521"/>
      <c r="Q67" s="521"/>
      <c r="R67" s="521"/>
      <c r="S67" s="522"/>
      <c r="T67" s="523" t="str">
        <f t="shared" si="28"/>
        <v/>
      </c>
      <c r="U67" s="524"/>
      <c r="V67" s="525"/>
      <c r="W67" s="526" t="str">
        <f>IF(F67="","",IF(INDEX(連絡票・作業報告データ!$C$11:$L$154,MATCH($B$64,連絡票・作業報告データ!$B$11:$B$154,),MATCH($F67,連絡票・作業報告データ!$C$6:$L$6,))="","",INDEX(連絡票・作業報告データ!$C$11:$L$154,MATCH($B$64,連絡票・作業報告データ!$B$11:$B$154,),MATCH($F67,連絡票・作業報告データ!$C$6:$L$6,))))</f>
        <v/>
      </c>
      <c r="X67" s="527"/>
      <c r="Y67" s="527"/>
      <c r="Z67" s="527"/>
      <c r="AA67" s="524" t="s">
        <v>102</v>
      </c>
      <c r="AB67" s="524"/>
      <c r="AC67" s="528" t="str">
        <f>IF(F67="","",IF(INDEX(連絡票・作業報告データ!$C$11:$L$154,MATCH($B$64,連絡票・作業報告データ!$B$11:$B$154,),MATCH($F67,連絡票・作業報告データ!$C$6:$L$6,)+1)="","",INDEX(連絡票・作業報告データ!$C$11:$L$154,MATCH($B$64,連絡票・作業報告データ!$B$11:$B$154,),MATCH($F67,連絡票・作業報告データ!$C$6:$L$6,)+1)))</f>
        <v/>
      </c>
      <c r="AD67" s="528"/>
      <c r="AE67" s="528"/>
      <c r="AF67" s="528"/>
      <c r="AG67" s="529" t="s">
        <v>113</v>
      </c>
      <c r="AH67" s="529"/>
      <c r="AI67" s="529"/>
      <c r="AJ67" s="530" t="str">
        <f t="shared" si="27"/>
        <v/>
      </c>
      <c r="AK67" s="530"/>
      <c r="AL67" s="530"/>
      <c r="AM67" s="157" t="s">
        <v>114</v>
      </c>
      <c r="AN67" s="158"/>
      <c r="AO67" s="510"/>
      <c r="AP67" s="510"/>
      <c r="AQ67" s="510"/>
      <c r="AR67" s="510"/>
      <c r="AS67" s="511"/>
      <c r="AT67" s="516"/>
      <c r="AU67" s="516"/>
      <c r="AV67" s="516"/>
      <c r="AW67" s="516"/>
      <c r="AX67" s="516"/>
      <c r="AY67" s="516"/>
      <c r="AZ67" s="516"/>
      <c r="BA67" s="516"/>
      <c r="BB67" s="516"/>
      <c r="BC67" s="516"/>
      <c r="BD67" s="516"/>
      <c r="BE67" s="516"/>
      <c r="BF67" s="517"/>
    </row>
    <row r="68" spans="1:58">
      <c r="A68" s="498"/>
      <c r="B68" s="505"/>
      <c r="C68" s="506"/>
      <c r="D68" s="507"/>
      <c r="E68" s="497"/>
      <c r="F68" s="531" t="str">
        <f>IF($B$64="","",F63)</f>
        <v/>
      </c>
      <c r="G68" s="532"/>
      <c r="H68" s="532"/>
      <c r="I68" s="532"/>
      <c r="J68" s="532"/>
      <c r="K68" s="532"/>
      <c r="L68" s="532"/>
      <c r="M68" s="532"/>
      <c r="N68" s="532"/>
      <c r="O68" s="532"/>
      <c r="P68" s="532"/>
      <c r="Q68" s="532"/>
      <c r="R68" s="532"/>
      <c r="S68" s="533"/>
      <c r="T68" s="545" t="str">
        <f t="shared" si="28"/>
        <v/>
      </c>
      <c r="U68" s="546"/>
      <c r="V68" s="547"/>
      <c r="W68" s="548" t="str">
        <f>IF(F68="","",IF(INDEX(連絡票・作業報告データ!$C$11:$L$154,MATCH($B$64,連絡票・作業報告データ!$B$11:$B$154,),MATCH($F68,連絡票・作業報告データ!$C$6:$L$6,))="","",INDEX(連絡票・作業報告データ!$C$11:$L$154,MATCH($B$64,連絡票・作業報告データ!$B$11:$B$154,),MATCH($F68,連絡票・作業報告データ!$C$6:$L$6,))))</f>
        <v/>
      </c>
      <c r="X68" s="549"/>
      <c r="Y68" s="549"/>
      <c r="Z68" s="549"/>
      <c r="AA68" s="546" t="s">
        <v>102</v>
      </c>
      <c r="AB68" s="546"/>
      <c r="AC68" s="550" t="str">
        <f>IF(F68="","",IF(INDEX(連絡票・作業報告データ!$C$11:$L$154,MATCH($B$64,連絡票・作業報告データ!$B$11:$B$154,),MATCH($F68,連絡票・作業報告データ!$C$6:$L$6,)+1)="","",INDEX(連絡票・作業報告データ!$C$11:$L$154,MATCH($B$64,連絡票・作業報告データ!$B$11:$B$154,),MATCH($F68,連絡票・作業報告データ!$C$6:$L$6,)+1)))</f>
        <v/>
      </c>
      <c r="AD68" s="550"/>
      <c r="AE68" s="550"/>
      <c r="AF68" s="550"/>
      <c r="AG68" s="551" t="s">
        <v>113</v>
      </c>
      <c r="AH68" s="551"/>
      <c r="AI68" s="551"/>
      <c r="AJ68" s="552" t="str">
        <f t="shared" si="27"/>
        <v/>
      </c>
      <c r="AK68" s="552"/>
      <c r="AL68" s="552"/>
      <c r="AM68" s="279" t="s">
        <v>114</v>
      </c>
      <c r="AN68" s="280"/>
      <c r="AO68" s="512"/>
      <c r="AP68" s="512"/>
      <c r="AQ68" s="512"/>
      <c r="AR68" s="512"/>
      <c r="AS68" s="513"/>
      <c r="AT68" s="518"/>
      <c r="AU68" s="518"/>
      <c r="AV68" s="518"/>
      <c r="AW68" s="518"/>
      <c r="AX68" s="518"/>
      <c r="AY68" s="518"/>
      <c r="AZ68" s="518"/>
      <c r="BA68" s="518"/>
      <c r="BB68" s="518"/>
      <c r="BC68" s="518"/>
      <c r="BD68" s="518"/>
      <c r="BE68" s="518"/>
      <c r="BF68" s="519"/>
    </row>
    <row r="69" spans="1:58">
      <c r="A69" s="498">
        <v>10</v>
      </c>
      <c r="B69" s="499">
        <f>IF($R12="","",IF($E69&gt;$AQ$12,"",$B64+1))</f>
        <v>45981</v>
      </c>
      <c r="C69" s="500"/>
      <c r="D69" s="501"/>
      <c r="E69" s="495">
        <v>10</v>
      </c>
      <c r="F69" s="534" t="str">
        <f>IF($B$69="","",F64)</f>
        <v/>
      </c>
      <c r="G69" s="535"/>
      <c r="H69" s="535"/>
      <c r="I69" s="535"/>
      <c r="J69" s="535"/>
      <c r="K69" s="535"/>
      <c r="L69" s="535"/>
      <c r="M69" s="535"/>
      <c r="N69" s="535"/>
      <c r="O69" s="535"/>
      <c r="P69" s="535"/>
      <c r="Q69" s="535"/>
      <c r="R69" s="535"/>
      <c r="S69" s="536"/>
      <c r="T69" s="537" t="str">
        <f>IF(F69="","",IF(AND(F69&lt;&gt;"",AJ69&lt;&gt;""),"有","無"))</f>
        <v/>
      </c>
      <c r="U69" s="538"/>
      <c r="V69" s="539"/>
      <c r="W69" s="540" t="str">
        <f>IF(F69="","",IF(INDEX(連絡票・作業報告データ!$C$11:$L$154,MATCH($B$69,連絡票・作業報告データ!$B$11:$B$154,),MATCH($F69,連絡票・作業報告データ!$C$6:$L$6,))="","",INDEX(連絡票・作業報告データ!$C$11:$L$154,MATCH($B$69,連絡票・作業報告データ!$B$11:$B$154,),MATCH($F69,連絡票・作業報告データ!$C$6:$L$6,))))</f>
        <v/>
      </c>
      <c r="X69" s="541"/>
      <c r="Y69" s="541"/>
      <c r="Z69" s="541"/>
      <c r="AA69" s="538" t="s">
        <v>102</v>
      </c>
      <c r="AB69" s="538"/>
      <c r="AC69" s="542" t="str">
        <f>IF(F69="","",IF(INDEX(連絡票・作業報告データ!$C$11:$L$154,MATCH($B$69,連絡票・作業報告データ!$B$11:$B$154,),MATCH($F69,連絡票・作業報告データ!$C$6:$L$6,)+1)="","",INDEX(連絡票・作業報告データ!$C$11:$L$154,MATCH($B$69,連絡票・作業報告データ!$B$11:$B$154,),MATCH($F69,連絡票・作業報告データ!$C$6:$L$6,)+1)))</f>
        <v/>
      </c>
      <c r="AD69" s="542"/>
      <c r="AE69" s="542"/>
      <c r="AF69" s="542"/>
      <c r="AG69" s="543" t="s">
        <v>113</v>
      </c>
      <c r="AH69" s="543"/>
      <c r="AI69" s="543"/>
      <c r="AJ69" s="544" t="str">
        <f>IF(OR(F69="",W69="",AC69=""),"",IF(AC69-W69=0,"",AC69-W69))</f>
        <v/>
      </c>
      <c r="AK69" s="544"/>
      <c r="AL69" s="544"/>
      <c r="AM69" s="155" t="s">
        <v>114</v>
      </c>
      <c r="AN69" s="156"/>
      <c r="AO69" s="508">
        <f>IF($B69="","",SUM($AJ69:$AL73))</f>
        <v>0</v>
      </c>
      <c r="AP69" s="508"/>
      <c r="AQ69" s="508"/>
      <c r="AR69" s="508"/>
      <c r="AS69" s="509"/>
      <c r="AT69" s="514" t="str">
        <f>IF($B69="","",IF(INDEX(連絡票・作業報告データ!$M$11:$M$154,MATCH($B$69,連絡票・作業報告データ!$B$11:$B$154,),1)="","",INDEX(連絡票・作業報告データ!$M$11:$M$154,MATCH($B$69,連絡票・作業報告データ!$B$11:$B$154,),1)))</f>
        <v/>
      </c>
      <c r="AU69" s="514"/>
      <c r="AV69" s="514"/>
      <c r="AW69" s="514"/>
      <c r="AX69" s="514"/>
      <c r="AY69" s="514"/>
      <c r="AZ69" s="514"/>
      <c r="BA69" s="514"/>
      <c r="BB69" s="514"/>
      <c r="BC69" s="514"/>
      <c r="BD69" s="514"/>
      <c r="BE69" s="514"/>
      <c r="BF69" s="515"/>
    </row>
    <row r="70" spans="1:58">
      <c r="A70" s="498"/>
      <c r="B70" s="502"/>
      <c r="C70" s="503"/>
      <c r="D70" s="504"/>
      <c r="E70" s="496"/>
      <c r="F70" s="520" t="str">
        <f t="shared" ref="F70:F72" si="29">IF($B$69="","",F65)</f>
        <v/>
      </c>
      <c r="G70" s="521"/>
      <c r="H70" s="521"/>
      <c r="I70" s="521"/>
      <c r="J70" s="521"/>
      <c r="K70" s="521"/>
      <c r="L70" s="521"/>
      <c r="M70" s="521"/>
      <c r="N70" s="521"/>
      <c r="O70" s="521"/>
      <c r="P70" s="521"/>
      <c r="Q70" s="521"/>
      <c r="R70" s="521"/>
      <c r="S70" s="522"/>
      <c r="T70" s="523" t="str">
        <f>IF(F70="","",IF(AND(F70&lt;&gt;"",AJ70&lt;&gt;""),"有","無"))</f>
        <v/>
      </c>
      <c r="U70" s="524"/>
      <c r="V70" s="525"/>
      <c r="W70" s="526" t="str">
        <f>IF(F70="","",IF(INDEX(連絡票・作業報告データ!$C$11:$L$154,MATCH($B$69,連絡票・作業報告データ!$B$11:$B$154,),MATCH($F70,連絡票・作業報告データ!$C$6:$L$6,))="","",INDEX(連絡票・作業報告データ!$C$11:$L$154,MATCH($B$69,連絡票・作業報告データ!$B$11:$B$154,),MATCH($F70,連絡票・作業報告データ!$C$6:$L$6,))))</f>
        <v/>
      </c>
      <c r="X70" s="527"/>
      <c r="Y70" s="527"/>
      <c r="Z70" s="527"/>
      <c r="AA70" s="524" t="s">
        <v>102</v>
      </c>
      <c r="AB70" s="524"/>
      <c r="AC70" s="528" t="str">
        <f>IF(F70="","",IF(INDEX(連絡票・作業報告データ!$C$11:$L$154,MATCH($B$69,連絡票・作業報告データ!$B$11:$B$154,),MATCH($F70,連絡票・作業報告データ!$C$6:$L$6,)+1)="","",INDEX(連絡票・作業報告データ!$C$11:$L$154,MATCH($B$69,連絡票・作業報告データ!$B$11:$B$154,),MATCH($F70,連絡票・作業報告データ!$C$6:$L$6,)+1)))</f>
        <v/>
      </c>
      <c r="AD70" s="528"/>
      <c r="AE70" s="528"/>
      <c r="AF70" s="528"/>
      <c r="AG70" s="529" t="s">
        <v>113</v>
      </c>
      <c r="AH70" s="529"/>
      <c r="AI70" s="529"/>
      <c r="AJ70" s="530" t="str">
        <f t="shared" ref="AJ70:AJ73" si="30">IF(OR(F70="",W70="",AC70=""),"",IF(AC70-W70=0,"",AC70-W70))</f>
        <v/>
      </c>
      <c r="AK70" s="530"/>
      <c r="AL70" s="530"/>
      <c r="AM70" s="157" t="s">
        <v>114</v>
      </c>
      <c r="AN70" s="158"/>
      <c r="AO70" s="510"/>
      <c r="AP70" s="510"/>
      <c r="AQ70" s="510"/>
      <c r="AR70" s="510"/>
      <c r="AS70" s="511"/>
      <c r="AT70" s="516"/>
      <c r="AU70" s="516"/>
      <c r="AV70" s="516"/>
      <c r="AW70" s="516"/>
      <c r="AX70" s="516"/>
      <c r="AY70" s="516"/>
      <c r="AZ70" s="516"/>
      <c r="BA70" s="516"/>
      <c r="BB70" s="516"/>
      <c r="BC70" s="516"/>
      <c r="BD70" s="516"/>
      <c r="BE70" s="516"/>
      <c r="BF70" s="517"/>
    </row>
    <row r="71" spans="1:58">
      <c r="A71" s="498"/>
      <c r="B71" s="502"/>
      <c r="C71" s="503"/>
      <c r="D71" s="504"/>
      <c r="E71" s="496"/>
      <c r="F71" s="520" t="str">
        <f t="shared" si="29"/>
        <v/>
      </c>
      <c r="G71" s="521"/>
      <c r="H71" s="521"/>
      <c r="I71" s="521"/>
      <c r="J71" s="521"/>
      <c r="K71" s="521"/>
      <c r="L71" s="521"/>
      <c r="M71" s="521"/>
      <c r="N71" s="521"/>
      <c r="O71" s="521"/>
      <c r="P71" s="521"/>
      <c r="Q71" s="521"/>
      <c r="R71" s="521"/>
      <c r="S71" s="522"/>
      <c r="T71" s="523" t="str">
        <f t="shared" ref="T71:T73" si="31">IF(F71="","",IF(AND(F71&lt;&gt;"",AJ71&lt;&gt;""),"有","無"))</f>
        <v/>
      </c>
      <c r="U71" s="524"/>
      <c r="V71" s="525"/>
      <c r="W71" s="526" t="str">
        <f>IF(F71="","",IF(INDEX(連絡票・作業報告データ!$C$11:$L$154,MATCH($B$69,連絡票・作業報告データ!$B$11:$B$154,),MATCH($F71,連絡票・作業報告データ!$C$6:$L$6,))="","",INDEX(連絡票・作業報告データ!$C$11:$L$154,MATCH($B$69,連絡票・作業報告データ!$B$11:$B$154,),MATCH($F71,連絡票・作業報告データ!$C$6:$L$6,))))</f>
        <v/>
      </c>
      <c r="X71" s="527"/>
      <c r="Y71" s="527"/>
      <c r="Z71" s="527"/>
      <c r="AA71" s="524" t="s">
        <v>102</v>
      </c>
      <c r="AB71" s="524"/>
      <c r="AC71" s="528" t="str">
        <f>IF(F71="","",IF(INDEX(連絡票・作業報告データ!$C$11:$L$154,MATCH($B$69,連絡票・作業報告データ!$B$11:$B$154,),MATCH($F71,連絡票・作業報告データ!$C$6:$L$6,)+1)="","",INDEX(連絡票・作業報告データ!$C$11:$L$154,MATCH($B$69,連絡票・作業報告データ!$B$11:$B$154,),MATCH($F71,連絡票・作業報告データ!$C$6:$L$6,)+1)))</f>
        <v/>
      </c>
      <c r="AD71" s="528"/>
      <c r="AE71" s="528"/>
      <c r="AF71" s="528"/>
      <c r="AG71" s="529" t="s">
        <v>113</v>
      </c>
      <c r="AH71" s="529"/>
      <c r="AI71" s="529"/>
      <c r="AJ71" s="530" t="str">
        <f t="shared" si="30"/>
        <v/>
      </c>
      <c r="AK71" s="530"/>
      <c r="AL71" s="530"/>
      <c r="AM71" s="157" t="s">
        <v>114</v>
      </c>
      <c r="AN71" s="158"/>
      <c r="AO71" s="510"/>
      <c r="AP71" s="510"/>
      <c r="AQ71" s="510"/>
      <c r="AR71" s="510"/>
      <c r="AS71" s="511"/>
      <c r="AT71" s="516"/>
      <c r="AU71" s="516"/>
      <c r="AV71" s="516"/>
      <c r="AW71" s="516"/>
      <c r="AX71" s="516"/>
      <c r="AY71" s="516"/>
      <c r="AZ71" s="516"/>
      <c r="BA71" s="516"/>
      <c r="BB71" s="516"/>
      <c r="BC71" s="516"/>
      <c r="BD71" s="516"/>
      <c r="BE71" s="516"/>
      <c r="BF71" s="517"/>
    </row>
    <row r="72" spans="1:58">
      <c r="A72" s="498"/>
      <c r="B72" s="502"/>
      <c r="C72" s="503"/>
      <c r="D72" s="504"/>
      <c r="E72" s="496"/>
      <c r="F72" s="520" t="str">
        <f t="shared" si="29"/>
        <v/>
      </c>
      <c r="G72" s="521"/>
      <c r="H72" s="521"/>
      <c r="I72" s="521"/>
      <c r="J72" s="521"/>
      <c r="K72" s="521"/>
      <c r="L72" s="521"/>
      <c r="M72" s="521"/>
      <c r="N72" s="521"/>
      <c r="O72" s="521"/>
      <c r="P72" s="521"/>
      <c r="Q72" s="521"/>
      <c r="R72" s="521"/>
      <c r="S72" s="522"/>
      <c r="T72" s="523" t="str">
        <f t="shared" si="31"/>
        <v/>
      </c>
      <c r="U72" s="524"/>
      <c r="V72" s="525"/>
      <c r="W72" s="526" t="str">
        <f>IF(F72="","",IF(INDEX(連絡票・作業報告データ!$C$11:$L$154,MATCH($B$69,連絡票・作業報告データ!$B$11:$B$154,),MATCH($F72,連絡票・作業報告データ!$C$6:$L$6,))="","",INDEX(連絡票・作業報告データ!$C$11:$L$154,MATCH($B$69,連絡票・作業報告データ!$B$11:$B$154,),MATCH($F72,連絡票・作業報告データ!$C$6:$L$6,))))</f>
        <v/>
      </c>
      <c r="X72" s="527"/>
      <c r="Y72" s="527"/>
      <c r="Z72" s="527"/>
      <c r="AA72" s="524" t="s">
        <v>102</v>
      </c>
      <c r="AB72" s="524"/>
      <c r="AC72" s="528" t="str">
        <f>IF(F72="","",IF(INDEX(連絡票・作業報告データ!$C$11:$L$154,MATCH($B$69,連絡票・作業報告データ!$B$11:$B$154,),MATCH($F72,連絡票・作業報告データ!$C$6:$L$6,)+1)="","",INDEX(連絡票・作業報告データ!$C$11:$L$154,MATCH($B$69,連絡票・作業報告データ!$B$11:$B$154,),MATCH($F72,連絡票・作業報告データ!$C$6:$L$6,)+1)))</f>
        <v/>
      </c>
      <c r="AD72" s="528"/>
      <c r="AE72" s="528"/>
      <c r="AF72" s="528"/>
      <c r="AG72" s="529" t="s">
        <v>113</v>
      </c>
      <c r="AH72" s="529"/>
      <c r="AI72" s="529"/>
      <c r="AJ72" s="530" t="str">
        <f t="shared" si="30"/>
        <v/>
      </c>
      <c r="AK72" s="530"/>
      <c r="AL72" s="530"/>
      <c r="AM72" s="157" t="s">
        <v>114</v>
      </c>
      <c r="AN72" s="158"/>
      <c r="AO72" s="510"/>
      <c r="AP72" s="510"/>
      <c r="AQ72" s="510"/>
      <c r="AR72" s="510"/>
      <c r="AS72" s="511"/>
      <c r="AT72" s="516"/>
      <c r="AU72" s="516"/>
      <c r="AV72" s="516"/>
      <c r="AW72" s="516"/>
      <c r="AX72" s="516"/>
      <c r="AY72" s="516"/>
      <c r="AZ72" s="516"/>
      <c r="BA72" s="516"/>
      <c r="BB72" s="516"/>
      <c r="BC72" s="516"/>
      <c r="BD72" s="516"/>
      <c r="BE72" s="516"/>
      <c r="BF72" s="517"/>
    </row>
    <row r="73" spans="1:58">
      <c r="A73" s="498"/>
      <c r="B73" s="505"/>
      <c r="C73" s="506"/>
      <c r="D73" s="507"/>
      <c r="E73" s="497"/>
      <c r="F73" s="531" t="str">
        <f>IF($B$69="","",F68)</f>
        <v/>
      </c>
      <c r="G73" s="532"/>
      <c r="H73" s="532"/>
      <c r="I73" s="532"/>
      <c r="J73" s="532"/>
      <c r="K73" s="532"/>
      <c r="L73" s="532"/>
      <c r="M73" s="532"/>
      <c r="N73" s="532"/>
      <c r="O73" s="532"/>
      <c r="P73" s="532"/>
      <c r="Q73" s="532"/>
      <c r="R73" s="532"/>
      <c r="S73" s="533"/>
      <c r="T73" s="545" t="str">
        <f t="shared" si="31"/>
        <v/>
      </c>
      <c r="U73" s="546"/>
      <c r="V73" s="547"/>
      <c r="W73" s="548" t="str">
        <f>IF(F73="","",IF(INDEX(連絡票・作業報告データ!$C$11:$L$154,MATCH($B$69,連絡票・作業報告データ!$B$11:$B$154,),MATCH($F73,連絡票・作業報告データ!$C$6:$L$6,))="","",INDEX(連絡票・作業報告データ!$C$11:$L$154,MATCH($B$69,連絡票・作業報告データ!$B$11:$B$154,),MATCH($F73,連絡票・作業報告データ!$C$6:$L$6,))))</f>
        <v/>
      </c>
      <c r="X73" s="549"/>
      <c r="Y73" s="549"/>
      <c r="Z73" s="549"/>
      <c r="AA73" s="546" t="s">
        <v>102</v>
      </c>
      <c r="AB73" s="546"/>
      <c r="AC73" s="550" t="str">
        <f>IF(F73="","",IF(INDEX(連絡票・作業報告データ!$C$11:$L$154,MATCH($B$69,連絡票・作業報告データ!$B$11:$B$154,),MATCH($F73,連絡票・作業報告データ!$C$6:$L$6,)+1)="","",INDEX(連絡票・作業報告データ!$C$11:$L$154,MATCH($B$69,連絡票・作業報告データ!$B$11:$B$154,),MATCH($F73,連絡票・作業報告データ!$C$6:$L$6,)+1)))</f>
        <v/>
      </c>
      <c r="AD73" s="550"/>
      <c r="AE73" s="550"/>
      <c r="AF73" s="550"/>
      <c r="AG73" s="551" t="s">
        <v>113</v>
      </c>
      <c r="AH73" s="551"/>
      <c r="AI73" s="551"/>
      <c r="AJ73" s="552" t="str">
        <f t="shared" si="30"/>
        <v/>
      </c>
      <c r="AK73" s="552"/>
      <c r="AL73" s="552"/>
      <c r="AM73" s="279" t="s">
        <v>114</v>
      </c>
      <c r="AN73" s="280"/>
      <c r="AO73" s="512"/>
      <c r="AP73" s="512"/>
      <c r="AQ73" s="512"/>
      <c r="AR73" s="512"/>
      <c r="AS73" s="513"/>
      <c r="AT73" s="518"/>
      <c r="AU73" s="518"/>
      <c r="AV73" s="518"/>
      <c r="AW73" s="518"/>
      <c r="AX73" s="518"/>
      <c r="AY73" s="518"/>
      <c r="AZ73" s="518"/>
      <c r="BA73" s="518"/>
      <c r="BB73" s="518"/>
      <c r="BC73" s="518"/>
      <c r="BD73" s="518"/>
      <c r="BE73" s="518"/>
      <c r="BF73" s="519"/>
    </row>
    <row r="74" spans="1:58">
      <c r="A74" s="498">
        <v>11</v>
      </c>
      <c r="B74" s="499" t="str">
        <f>IF($R12="","",IF($E74&gt;$AQ$12,"",$B69+1))</f>
        <v/>
      </c>
      <c r="C74" s="500"/>
      <c r="D74" s="501"/>
      <c r="E74" s="495">
        <v>11</v>
      </c>
      <c r="F74" s="534" t="str">
        <f>IF($B$74="","",F69)</f>
        <v/>
      </c>
      <c r="G74" s="535"/>
      <c r="H74" s="535"/>
      <c r="I74" s="535"/>
      <c r="J74" s="535"/>
      <c r="K74" s="535"/>
      <c r="L74" s="535"/>
      <c r="M74" s="535"/>
      <c r="N74" s="535"/>
      <c r="O74" s="535"/>
      <c r="P74" s="535"/>
      <c r="Q74" s="535"/>
      <c r="R74" s="535"/>
      <c r="S74" s="536"/>
      <c r="T74" s="537" t="str">
        <f>IF(F74="","",IF(AND(F74&lt;&gt;"",AJ74&lt;&gt;""),"有","無"))</f>
        <v/>
      </c>
      <c r="U74" s="538"/>
      <c r="V74" s="539"/>
      <c r="W74" s="540" t="str">
        <f>IF(F74="","",IF(INDEX(連絡票・作業報告データ!$C$11:$L$154,MATCH($B$74,連絡票・作業報告データ!$B$11:$B$154,),MATCH($F74,連絡票・作業報告データ!$C$6:$L$6,))="","",INDEX(連絡票・作業報告データ!$C$11:$L$154,MATCH($B$74,連絡票・作業報告データ!$B$11:$B$154,),MATCH($F74,連絡票・作業報告データ!$C$6:$L$6,))))</f>
        <v/>
      </c>
      <c r="X74" s="541"/>
      <c r="Y74" s="541"/>
      <c r="Z74" s="541"/>
      <c r="AA74" s="538" t="s">
        <v>102</v>
      </c>
      <c r="AB74" s="538"/>
      <c r="AC74" s="542" t="str">
        <f>IF(F74="","",IF(INDEX(連絡票・作業報告データ!$C$11:$L$154,MATCH($B$74,連絡票・作業報告データ!$B$11:$B$154,),MATCH($F74,連絡票・作業報告データ!$C$6:$L$6,)+1)="","",INDEX(連絡票・作業報告データ!$C$11:$L$154,MATCH($B$74,連絡票・作業報告データ!$B$11:$B$154,),MATCH($F74,連絡票・作業報告データ!$C$6:$L$6,)+1)))</f>
        <v/>
      </c>
      <c r="AD74" s="542"/>
      <c r="AE74" s="542"/>
      <c r="AF74" s="542"/>
      <c r="AG74" s="543" t="s">
        <v>113</v>
      </c>
      <c r="AH74" s="543"/>
      <c r="AI74" s="543"/>
      <c r="AJ74" s="544" t="str">
        <f>IF(OR(F74="",W74="",AC74=""),"",IF(AC74-W74=0,"",AC74-W74))</f>
        <v/>
      </c>
      <c r="AK74" s="544"/>
      <c r="AL74" s="544"/>
      <c r="AM74" s="155" t="s">
        <v>114</v>
      </c>
      <c r="AN74" s="156"/>
      <c r="AO74" s="508" t="str">
        <f>IF($B74="","",SUM($AJ74:$AL78))</f>
        <v/>
      </c>
      <c r="AP74" s="508"/>
      <c r="AQ74" s="508"/>
      <c r="AR74" s="508"/>
      <c r="AS74" s="509"/>
      <c r="AT74" s="514" t="str">
        <f>IF($B74="","",IF(INDEX(連絡票・作業報告データ!$M$11:$M$154,MATCH($B$74,連絡票・作業報告データ!$B$11:$B$154,),1)="","",INDEX(連絡票・作業報告データ!$M$11:$M$154,MATCH($B$74,連絡票・作業報告データ!$B$11:$B$154,),1)))</f>
        <v/>
      </c>
      <c r="AU74" s="514"/>
      <c r="AV74" s="514"/>
      <c r="AW74" s="514"/>
      <c r="AX74" s="514"/>
      <c r="AY74" s="514"/>
      <c r="AZ74" s="514"/>
      <c r="BA74" s="514"/>
      <c r="BB74" s="514"/>
      <c r="BC74" s="514"/>
      <c r="BD74" s="514"/>
      <c r="BE74" s="514"/>
      <c r="BF74" s="515"/>
    </row>
    <row r="75" spans="1:58">
      <c r="A75" s="498"/>
      <c r="B75" s="502"/>
      <c r="C75" s="503"/>
      <c r="D75" s="504"/>
      <c r="E75" s="496"/>
      <c r="F75" s="520" t="str">
        <f t="shared" ref="F75:F78" si="32">IF($B$74="","",F70)</f>
        <v/>
      </c>
      <c r="G75" s="521"/>
      <c r="H75" s="521"/>
      <c r="I75" s="521"/>
      <c r="J75" s="521"/>
      <c r="K75" s="521"/>
      <c r="L75" s="521"/>
      <c r="M75" s="521"/>
      <c r="N75" s="521"/>
      <c r="O75" s="521"/>
      <c r="P75" s="521"/>
      <c r="Q75" s="521"/>
      <c r="R75" s="521"/>
      <c r="S75" s="522"/>
      <c r="T75" s="523" t="str">
        <f>IF(F75="","",IF(AND(F75&lt;&gt;"",AJ75&lt;&gt;""),"有","無"))</f>
        <v/>
      </c>
      <c r="U75" s="524"/>
      <c r="V75" s="525"/>
      <c r="W75" s="526" t="str">
        <f>IF(F75="","",IF(INDEX(連絡票・作業報告データ!$C$11:$L$154,MATCH($B$74,連絡票・作業報告データ!$B$11:$B$154,),MATCH($F75,連絡票・作業報告データ!$C$6:$L$6,))="","",INDEX(連絡票・作業報告データ!$C$11:$L$154,MATCH($B$74,連絡票・作業報告データ!$B$11:$B$154,),MATCH($F75,連絡票・作業報告データ!$C$6:$L$6,))))</f>
        <v/>
      </c>
      <c r="X75" s="527"/>
      <c r="Y75" s="527"/>
      <c r="Z75" s="527"/>
      <c r="AA75" s="524" t="s">
        <v>102</v>
      </c>
      <c r="AB75" s="524"/>
      <c r="AC75" s="528" t="str">
        <f>IF(F75="","",IF(INDEX(連絡票・作業報告データ!$C$11:$L$154,MATCH($B$74,連絡票・作業報告データ!$B$11:$B$154,),MATCH($F75,連絡票・作業報告データ!$C$6:$L$6,)+1)="","",INDEX(連絡票・作業報告データ!$C$11:$L$154,MATCH($B$74,連絡票・作業報告データ!$B$11:$B$154,),MATCH($F75,連絡票・作業報告データ!$C$6:$L$6,)+1)))</f>
        <v/>
      </c>
      <c r="AD75" s="528"/>
      <c r="AE75" s="528"/>
      <c r="AF75" s="528"/>
      <c r="AG75" s="529" t="s">
        <v>113</v>
      </c>
      <c r="AH75" s="529"/>
      <c r="AI75" s="529"/>
      <c r="AJ75" s="530" t="str">
        <f t="shared" ref="AJ75:AJ78" si="33">IF(OR(F75="",W75="",AC75=""),"",IF(AC75-W75=0,"",AC75-W75))</f>
        <v/>
      </c>
      <c r="AK75" s="530"/>
      <c r="AL75" s="530"/>
      <c r="AM75" s="157" t="s">
        <v>114</v>
      </c>
      <c r="AN75" s="158"/>
      <c r="AO75" s="510"/>
      <c r="AP75" s="510"/>
      <c r="AQ75" s="510"/>
      <c r="AR75" s="510"/>
      <c r="AS75" s="511"/>
      <c r="AT75" s="516"/>
      <c r="AU75" s="516"/>
      <c r="AV75" s="516"/>
      <c r="AW75" s="516"/>
      <c r="AX75" s="516"/>
      <c r="AY75" s="516"/>
      <c r="AZ75" s="516"/>
      <c r="BA75" s="516"/>
      <c r="BB75" s="516"/>
      <c r="BC75" s="516"/>
      <c r="BD75" s="516"/>
      <c r="BE75" s="516"/>
      <c r="BF75" s="517"/>
    </row>
    <row r="76" spans="1:58">
      <c r="A76" s="498"/>
      <c r="B76" s="502"/>
      <c r="C76" s="503"/>
      <c r="D76" s="504"/>
      <c r="E76" s="496"/>
      <c r="F76" s="520" t="str">
        <f t="shared" si="32"/>
        <v/>
      </c>
      <c r="G76" s="521"/>
      <c r="H76" s="521"/>
      <c r="I76" s="521"/>
      <c r="J76" s="521"/>
      <c r="K76" s="521"/>
      <c r="L76" s="521"/>
      <c r="M76" s="521"/>
      <c r="N76" s="521"/>
      <c r="O76" s="521"/>
      <c r="P76" s="521"/>
      <c r="Q76" s="521"/>
      <c r="R76" s="521"/>
      <c r="S76" s="522"/>
      <c r="T76" s="523" t="str">
        <f t="shared" ref="T76:T78" si="34">IF(F76="","",IF(AND(F76&lt;&gt;"",AJ76&lt;&gt;""),"有","無"))</f>
        <v/>
      </c>
      <c r="U76" s="524"/>
      <c r="V76" s="525"/>
      <c r="W76" s="526" t="str">
        <f>IF(F76="","",IF(INDEX(連絡票・作業報告データ!$C$11:$L$154,MATCH($B$74,連絡票・作業報告データ!$B$11:$B$154,),MATCH($F76,連絡票・作業報告データ!$C$6:$L$6,))="","",INDEX(連絡票・作業報告データ!$C$11:$L$154,MATCH($B$74,連絡票・作業報告データ!$B$11:$B$154,),MATCH($F76,連絡票・作業報告データ!$C$6:$L$6,))))</f>
        <v/>
      </c>
      <c r="X76" s="527"/>
      <c r="Y76" s="527"/>
      <c r="Z76" s="527"/>
      <c r="AA76" s="524" t="s">
        <v>102</v>
      </c>
      <c r="AB76" s="524"/>
      <c r="AC76" s="528" t="str">
        <f>IF(F76="","",IF(INDEX(連絡票・作業報告データ!$C$11:$L$154,MATCH($B$74,連絡票・作業報告データ!$B$11:$B$154,),MATCH($F76,連絡票・作業報告データ!$C$6:$L$6,)+1)="","",INDEX(連絡票・作業報告データ!$C$11:$L$154,MATCH($B$74,連絡票・作業報告データ!$B$11:$B$154,),MATCH($F76,連絡票・作業報告データ!$C$6:$L$6,)+1)))</f>
        <v/>
      </c>
      <c r="AD76" s="528"/>
      <c r="AE76" s="528"/>
      <c r="AF76" s="528"/>
      <c r="AG76" s="529" t="s">
        <v>113</v>
      </c>
      <c r="AH76" s="529"/>
      <c r="AI76" s="529"/>
      <c r="AJ76" s="530" t="str">
        <f t="shared" si="33"/>
        <v/>
      </c>
      <c r="AK76" s="530"/>
      <c r="AL76" s="530"/>
      <c r="AM76" s="157" t="s">
        <v>114</v>
      </c>
      <c r="AN76" s="158"/>
      <c r="AO76" s="510"/>
      <c r="AP76" s="510"/>
      <c r="AQ76" s="510"/>
      <c r="AR76" s="510"/>
      <c r="AS76" s="511"/>
      <c r="AT76" s="516"/>
      <c r="AU76" s="516"/>
      <c r="AV76" s="516"/>
      <c r="AW76" s="516"/>
      <c r="AX76" s="516"/>
      <c r="AY76" s="516"/>
      <c r="AZ76" s="516"/>
      <c r="BA76" s="516"/>
      <c r="BB76" s="516"/>
      <c r="BC76" s="516"/>
      <c r="BD76" s="516"/>
      <c r="BE76" s="516"/>
      <c r="BF76" s="517"/>
    </row>
    <row r="77" spans="1:58">
      <c r="A77" s="498"/>
      <c r="B77" s="502"/>
      <c r="C77" s="503"/>
      <c r="D77" s="504"/>
      <c r="E77" s="496"/>
      <c r="F77" s="520" t="str">
        <f t="shared" si="32"/>
        <v/>
      </c>
      <c r="G77" s="521"/>
      <c r="H77" s="521"/>
      <c r="I77" s="521"/>
      <c r="J77" s="521"/>
      <c r="K77" s="521"/>
      <c r="L77" s="521"/>
      <c r="M77" s="521"/>
      <c r="N77" s="521"/>
      <c r="O77" s="521"/>
      <c r="P77" s="521"/>
      <c r="Q77" s="521"/>
      <c r="R77" s="521"/>
      <c r="S77" s="522"/>
      <c r="T77" s="523" t="str">
        <f t="shared" si="34"/>
        <v/>
      </c>
      <c r="U77" s="524"/>
      <c r="V77" s="525"/>
      <c r="W77" s="526" t="str">
        <f>IF(F77="","",IF(INDEX(連絡票・作業報告データ!$C$11:$L$154,MATCH($B$74,連絡票・作業報告データ!$B$11:$B$154,),MATCH($F77,連絡票・作業報告データ!$C$6:$L$6,))="","",INDEX(連絡票・作業報告データ!$C$11:$L$154,MATCH($B$74,連絡票・作業報告データ!$B$11:$B$154,),MATCH($F77,連絡票・作業報告データ!$C$6:$L$6,))))</f>
        <v/>
      </c>
      <c r="X77" s="527"/>
      <c r="Y77" s="527"/>
      <c r="Z77" s="527"/>
      <c r="AA77" s="524" t="s">
        <v>102</v>
      </c>
      <c r="AB77" s="524"/>
      <c r="AC77" s="528" t="str">
        <f>IF(F77="","",IF(INDEX(連絡票・作業報告データ!$C$11:$L$154,MATCH($B$74,連絡票・作業報告データ!$B$11:$B$154,),MATCH($F77,連絡票・作業報告データ!$C$6:$L$6,)+1)="","",INDEX(連絡票・作業報告データ!$C$11:$L$154,MATCH($B$74,連絡票・作業報告データ!$B$11:$B$154,),MATCH($F77,連絡票・作業報告データ!$C$6:$L$6,)+1)))</f>
        <v/>
      </c>
      <c r="AD77" s="528"/>
      <c r="AE77" s="528"/>
      <c r="AF77" s="528"/>
      <c r="AG77" s="529" t="s">
        <v>113</v>
      </c>
      <c r="AH77" s="529"/>
      <c r="AI77" s="529"/>
      <c r="AJ77" s="530" t="str">
        <f t="shared" si="33"/>
        <v/>
      </c>
      <c r="AK77" s="530"/>
      <c r="AL77" s="530"/>
      <c r="AM77" s="157" t="s">
        <v>114</v>
      </c>
      <c r="AN77" s="158"/>
      <c r="AO77" s="510"/>
      <c r="AP77" s="510"/>
      <c r="AQ77" s="510"/>
      <c r="AR77" s="510"/>
      <c r="AS77" s="511"/>
      <c r="AT77" s="516"/>
      <c r="AU77" s="516"/>
      <c r="AV77" s="516"/>
      <c r="AW77" s="516"/>
      <c r="AX77" s="516"/>
      <c r="AY77" s="516"/>
      <c r="AZ77" s="516"/>
      <c r="BA77" s="516"/>
      <c r="BB77" s="516"/>
      <c r="BC77" s="516"/>
      <c r="BD77" s="516"/>
      <c r="BE77" s="516"/>
      <c r="BF77" s="517"/>
    </row>
    <row r="78" spans="1:58">
      <c r="A78" s="498"/>
      <c r="B78" s="505"/>
      <c r="C78" s="506"/>
      <c r="D78" s="507"/>
      <c r="E78" s="497"/>
      <c r="F78" s="531" t="str">
        <f t="shared" si="32"/>
        <v/>
      </c>
      <c r="G78" s="532"/>
      <c r="H78" s="532"/>
      <c r="I78" s="532"/>
      <c r="J78" s="532"/>
      <c r="K78" s="532"/>
      <c r="L78" s="532"/>
      <c r="M78" s="532"/>
      <c r="N78" s="532"/>
      <c r="O78" s="532"/>
      <c r="P78" s="532"/>
      <c r="Q78" s="532"/>
      <c r="R78" s="532"/>
      <c r="S78" s="533"/>
      <c r="T78" s="545" t="str">
        <f t="shared" si="34"/>
        <v/>
      </c>
      <c r="U78" s="546"/>
      <c r="V78" s="547"/>
      <c r="W78" s="548" t="str">
        <f>IF(F78="","",IF(INDEX(連絡票・作業報告データ!$C$11:$L$154,MATCH($B$74,連絡票・作業報告データ!$B$11:$B$154,),MATCH($F78,連絡票・作業報告データ!$C$6:$L$6,))="","",INDEX(連絡票・作業報告データ!$C$11:$L$154,MATCH($B$74,連絡票・作業報告データ!$B$11:$B$154,),MATCH($F78,連絡票・作業報告データ!$C$6:$L$6,))))</f>
        <v/>
      </c>
      <c r="X78" s="549"/>
      <c r="Y78" s="549"/>
      <c r="Z78" s="549"/>
      <c r="AA78" s="546" t="s">
        <v>102</v>
      </c>
      <c r="AB78" s="546"/>
      <c r="AC78" s="550" t="str">
        <f>IF(F78="","",IF(INDEX(連絡票・作業報告データ!$C$11:$L$154,MATCH($B$74,連絡票・作業報告データ!$B$11:$B$154,),MATCH($F78,連絡票・作業報告データ!$C$6:$L$6,)+1)="","",INDEX(連絡票・作業報告データ!$C$11:$L$154,MATCH($B$74,連絡票・作業報告データ!$B$11:$B$154,),MATCH($F78,連絡票・作業報告データ!$C$6:$L$6,)+1)))</f>
        <v/>
      </c>
      <c r="AD78" s="550"/>
      <c r="AE78" s="550"/>
      <c r="AF78" s="550"/>
      <c r="AG78" s="551" t="s">
        <v>113</v>
      </c>
      <c r="AH78" s="551"/>
      <c r="AI78" s="551"/>
      <c r="AJ78" s="552" t="str">
        <f t="shared" si="33"/>
        <v/>
      </c>
      <c r="AK78" s="552"/>
      <c r="AL78" s="552"/>
      <c r="AM78" s="279" t="s">
        <v>114</v>
      </c>
      <c r="AN78" s="280"/>
      <c r="AO78" s="512"/>
      <c r="AP78" s="512"/>
      <c r="AQ78" s="512"/>
      <c r="AR78" s="512"/>
      <c r="AS78" s="513"/>
      <c r="AT78" s="518"/>
      <c r="AU78" s="518"/>
      <c r="AV78" s="518"/>
      <c r="AW78" s="518"/>
      <c r="AX78" s="518"/>
      <c r="AY78" s="518"/>
      <c r="AZ78" s="518"/>
      <c r="BA78" s="518"/>
      <c r="BB78" s="518"/>
      <c r="BC78" s="518"/>
      <c r="BD78" s="518"/>
      <c r="BE78" s="518"/>
      <c r="BF78" s="519"/>
    </row>
    <row r="79" spans="1:58" ht="18.75" customHeight="1">
      <c r="B79" s="556" t="s">
        <v>180</v>
      </c>
      <c r="C79" s="556"/>
      <c r="D79" s="556"/>
      <c r="E79" s="556"/>
      <c r="F79" s="556"/>
      <c r="G79" s="556"/>
      <c r="H79" s="556"/>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c r="AU79" s="556"/>
      <c r="AV79" s="556"/>
      <c r="AW79" s="556"/>
      <c r="AX79" s="556"/>
      <c r="AY79" s="556"/>
      <c r="AZ79" s="556"/>
      <c r="BA79" s="556"/>
      <c r="BB79" s="556"/>
      <c r="BC79" s="556"/>
      <c r="BD79" s="556"/>
      <c r="BE79" s="556"/>
      <c r="BF79" s="556"/>
    </row>
  </sheetData>
  <sheetProtection sheet="1" selectLockedCells="1"/>
  <mergeCells count="474">
    <mergeCell ref="R12:AA12"/>
    <mergeCell ref="AQ12:AR12"/>
    <mergeCell ref="B7:BF8"/>
    <mergeCell ref="AB12:AD12"/>
    <mergeCell ref="AR10:AT10"/>
    <mergeCell ref="AU10:AV10"/>
    <mergeCell ref="AW10:AX10"/>
    <mergeCell ref="AY10:AZ10"/>
    <mergeCell ref="BA10:BB10"/>
    <mergeCell ref="BC10:BD10"/>
    <mergeCell ref="BE10:BF10"/>
    <mergeCell ref="D14:J14"/>
    <mergeCell ref="D18:J18"/>
    <mergeCell ref="D20:J20"/>
    <mergeCell ref="M14:R14"/>
    <mergeCell ref="AT23:BF23"/>
    <mergeCell ref="AT24:BF28"/>
    <mergeCell ref="B23:D23"/>
    <mergeCell ref="F24:S24"/>
    <mergeCell ref="AA31:AB31"/>
    <mergeCell ref="AC31:AF31"/>
    <mergeCell ref="AG31:AI31"/>
    <mergeCell ref="AC25:AF25"/>
    <mergeCell ref="AA24:AB24"/>
    <mergeCell ref="AC24:AF24"/>
    <mergeCell ref="AJ24:AL24"/>
    <mergeCell ref="AG24:AI24"/>
    <mergeCell ref="AG26:AI26"/>
    <mergeCell ref="F23:S23"/>
    <mergeCell ref="T23:V23"/>
    <mergeCell ref="T24:V24"/>
    <mergeCell ref="W24:Z24"/>
    <mergeCell ref="F25:S25"/>
    <mergeCell ref="T25:V25"/>
    <mergeCell ref="W25:Z25"/>
    <mergeCell ref="D16:J16"/>
    <mergeCell ref="AG25:AI25"/>
    <mergeCell ref="AJ25:AL25"/>
    <mergeCell ref="F26:S26"/>
    <mergeCell ref="T26:V26"/>
    <mergeCell ref="W26:Z26"/>
    <mergeCell ref="AA26:AB26"/>
    <mergeCell ref="AC26:AF26"/>
    <mergeCell ref="E24:E28"/>
    <mergeCell ref="AJ28:AL28"/>
    <mergeCell ref="B24:D28"/>
    <mergeCell ref="W23:AS23"/>
    <mergeCell ref="AO24:AS28"/>
    <mergeCell ref="F28:S28"/>
    <mergeCell ref="T28:V28"/>
    <mergeCell ref="W28:Z28"/>
    <mergeCell ref="AA28:AB28"/>
    <mergeCell ref="AC28:AF28"/>
    <mergeCell ref="AG28:AI28"/>
    <mergeCell ref="AJ26:AL26"/>
    <mergeCell ref="F27:S27"/>
    <mergeCell ref="T27:V27"/>
    <mergeCell ref="W27:Z27"/>
    <mergeCell ref="AA27:AB27"/>
    <mergeCell ref="B29:D33"/>
    <mergeCell ref="F29:S29"/>
    <mergeCell ref="T29:V29"/>
    <mergeCell ref="W29:Z29"/>
    <mergeCell ref="AA29:AB29"/>
    <mergeCell ref="AC29:AF29"/>
    <mergeCell ref="AG29:AI29"/>
    <mergeCell ref="M18:BD18"/>
    <mergeCell ref="M20:BD20"/>
    <mergeCell ref="B22:BF22"/>
    <mergeCell ref="AC27:AF27"/>
    <mergeCell ref="AG27:AI27"/>
    <mergeCell ref="AJ27:AL27"/>
    <mergeCell ref="AA25:AB25"/>
    <mergeCell ref="F30:S30"/>
    <mergeCell ref="T30:V30"/>
    <mergeCell ref="W30:Z30"/>
    <mergeCell ref="AA30:AB30"/>
    <mergeCell ref="AC30:AF30"/>
    <mergeCell ref="AG30:AI30"/>
    <mergeCell ref="AJ30:AL30"/>
    <mergeCell ref="AJ31:AL31"/>
    <mergeCell ref="F32:S32"/>
    <mergeCell ref="T32:V32"/>
    <mergeCell ref="W32:Z32"/>
    <mergeCell ref="AA32:AB32"/>
    <mergeCell ref="AC32:AF32"/>
    <mergeCell ref="AG32:AI32"/>
    <mergeCell ref="AJ32:AL32"/>
    <mergeCell ref="F31:S31"/>
    <mergeCell ref="T31:V31"/>
    <mergeCell ref="W31:Z31"/>
    <mergeCell ref="F37:S37"/>
    <mergeCell ref="T37:V37"/>
    <mergeCell ref="W37:Z37"/>
    <mergeCell ref="AA37:AB37"/>
    <mergeCell ref="AC37:AF37"/>
    <mergeCell ref="AG37:AI37"/>
    <mergeCell ref="W38:Z38"/>
    <mergeCell ref="AA38:AB38"/>
    <mergeCell ref="AC38:AF38"/>
    <mergeCell ref="AA35:AB35"/>
    <mergeCell ref="AC35:AF35"/>
    <mergeCell ref="AG35:AI35"/>
    <mergeCell ref="AJ35:AL35"/>
    <mergeCell ref="F36:S36"/>
    <mergeCell ref="W36:Z36"/>
    <mergeCell ref="AA36:AB36"/>
    <mergeCell ref="AC36:AF36"/>
    <mergeCell ref="AG36:AI36"/>
    <mergeCell ref="AJ36:AL36"/>
    <mergeCell ref="E34:E38"/>
    <mergeCell ref="AJ29:AL29"/>
    <mergeCell ref="F33:S33"/>
    <mergeCell ref="T33:V33"/>
    <mergeCell ref="W33:Z33"/>
    <mergeCell ref="AA33:AB33"/>
    <mergeCell ref="AC33:AF33"/>
    <mergeCell ref="AG33:AI33"/>
    <mergeCell ref="AG38:AI38"/>
    <mergeCell ref="F38:S38"/>
    <mergeCell ref="T38:V38"/>
    <mergeCell ref="F34:S34"/>
    <mergeCell ref="T34:V34"/>
    <mergeCell ref="W34:Z34"/>
    <mergeCell ref="AA34:AB34"/>
    <mergeCell ref="AC34:AF34"/>
    <mergeCell ref="AG34:AI34"/>
    <mergeCell ref="AJ34:AL34"/>
    <mergeCell ref="T36:V36"/>
    <mergeCell ref="AJ38:AL38"/>
    <mergeCell ref="AJ37:AL37"/>
    <mergeCell ref="F35:S35"/>
    <mergeCell ref="T35:V35"/>
    <mergeCell ref="W35:Z35"/>
    <mergeCell ref="F39:S39"/>
    <mergeCell ref="T39:V39"/>
    <mergeCell ref="W39:Z39"/>
    <mergeCell ref="AA39:AB39"/>
    <mergeCell ref="AC39:AF39"/>
    <mergeCell ref="F42:S42"/>
    <mergeCell ref="T42:V42"/>
    <mergeCell ref="W42:Z42"/>
    <mergeCell ref="AA42:AB42"/>
    <mergeCell ref="F41:S41"/>
    <mergeCell ref="T41:V41"/>
    <mergeCell ref="W41:Z41"/>
    <mergeCell ref="AA41:AB41"/>
    <mergeCell ref="AC41:AF41"/>
    <mergeCell ref="W47:Z47"/>
    <mergeCell ref="AA47:AB47"/>
    <mergeCell ref="F46:S46"/>
    <mergeCell ref="T46:V46"/>
    <mergeCell ref="W46:Z46"/>
    <mergeCell ref="AA46:AB46"/>
    <mergeCell ref="AC46:AF46"/>
    <mergeCell ref="AG39:AI39"/>
    <mergeCell ref="AJ39:AL39"/>
    <mergeCell ref="AC42:AF42"/>
    <mergeCell ref="AG42:AI42"/>
    <mergeCell ref="AJ42:AL42"/>
    <mergeCell ref="F43:S43"/>
    <mergeCell ref="T43:V43"/>
    <mergeCell ref="W43:Z43"/>
    <mergeCell ref="AA43:AB43"/>
    <mergeCell ref="AC43:AF43"/>
    <mergeCell ref="AG43:AI43"/>
    <mergeCell ref="AJ43:AL43"/>
    <mergeCell ref="F40:S40"/>
    <mergeCell ref="T40:V40"/>
    <mergeCell ref="W40:Z40"/>
    <mergeCell ref="AA40:AB40"/>
    <mergeCell ref="AC40:AF40"/>
    <mergeCell ref="F51:S51"/>
    <mergeCell ref="T51:V51"/>
    <mergeCell ref="W51:Z51"/>
    <mergeCell ref="AA51:AB51"/>
    <mergeCell ref="AC51:AF51"/>
    <mergeCell ref="E49:E53"/>
    <mergeCell ref="AC52:AF52"/>
    <mergeCell ref="AG52:AI52"/>
    <mergeCell ref="F48:S48"/>
    <mergeCell ref="T48:V48"/>
    <mergeCell ref="W48:Z48"/>
    <mergeCell ref="AA48:AB48"/>
    <mergeCell ref="AC48:AF48"/>
    <mergeCell ref="AG48:AI48"/>
    <mergeCell ref="F53:S53"/>
    <mergeCell ref="T53:V53"/>
    <mergeCell ref="W53:Z53"/>
    <mergeCell ref="AA53:AB53"/>
    <mergeCell ref="AC53:AF53"/>
    <mergeCell ref="AG53:AI53"/>
    <mergeCell ref="E44:E48"/>
    <mergeCell ref="F45:S45"/>
    <mergeCell ref="T45:V45"/>
    <mergeCell ref="W45:Z45"/>
    <mergeCell ref="AO54:AS58"/>
    <mergeCell ref="AT54:BF58"/>
    <mergeCell ref="F55:S55"/>
    <mergeCell ref="T55:V55"/>
    <mergeCell ref="W55:Z55"/>
    <mergeCell ref="AA55:AB55"/>
    <mergeCell ref="AC55:AF55"/>
    <mergeCell ref="AG55:AI55"/>
    <mergeCell ref="B54:D58"/>
    <mergeCell ref="F54:S54"/>
    <mergeCell ref="T54:V54"/>
    <mergeCell ref="W54:Z54"/>
    <mergeCell ref="AA54:AB54"/>
    <mergeCell ref="AC54:AF54"/>
    <mergeCell ref="F57:S57"/>
    <mergeCell ref="T57:V57"/>
    <mergeCell ref="W57:Z57"/>
    <mergeCell ref="AA57:AB57"/>
    <mergeCell ref="AJ55:AL55"/>
    <mergeCell ref="F56:S56"/>
    <mergeCell ref="T56:V56"/>
    <mergeCell ref="W56:Z56"/>
    <mergeCell ref="AA56:AB56"/>
    <mergeCell ref="AC56:AF56"/>
    <mergeCell ref="AG56:AI56"/>
    <mergeCell ref="AJ56:AL56"/>
    <mergeCell ref="AG54:AI54"/>
    <mergeCell ref="AJ54:AL54"/>
    <mergeCell ref="AC57:AF57"/>
    <mergeCell ref="AG57:AI57"/>
    <mergeCell ref="AJ57:AL57"/>
    <mergeCell ref="F58:S58"/>
    <mergeCell ref="T58:V58"/>
    <mergeCell ref="W58:Z58"/>
    <mergeCell ref="AA58:AB58"/>
    <mergeCell ref="AC58:AF58"/>
    <mergeCell ref="AG58:AI58"/>
    <mergeCell ref="AJ58:AL58"/>
    <mergeCell ref="AO59:AS63"/>
    <mergeCell ref="AT59:BF63"/>
    <mergeCell ref="F60:S60"/>
    <mergeCell ref="T60:V60"/>
    <mergeCell ref="W60:Z60"/>
    <mergeCell ref="AA60:AB60"/>
    <mergeCell ref="AC60:AF60"/>
    <mergeCell ref="AG60:AI60"/>
    <mergeCell ref="B59:D63"/>
    <mergeCell ref="F59:S59"/>
    <mergeCell ref="T59:V59"/>
    <mergeCell ref="W59:Z59"/>
    <mergeCell ref="AA59:AB59"/>
    <mergeCell ref="AC59:AF59"/>
    <mergeCell ref="F62:S62"/>
    <mergeCell ref="T62:V62"/>
    <mergeCell ref="W62:Z62"/>
    <mergeCell ref="AA62:AB62"/>
    <mergeCell ref="AJ60:AL60"/>
    <mergeCell ref="F61:S61"/>
    <mergeCell ref="T61:V61"/>
    <mergeCell ref="W61:Z61"/>
    <mergeCell ref="AA61:AB61"/>
    <mergeCell ref="AC61:AF61"/>
    <mergeCell ref="AG61:AI61"/>
    <mergeCell ref="AJ61:AL61"/>
    <mergeCell ref="AG59:AI59"/>
    <mergeCell ref="AJ59:AL59"/>
    <mergeCell ref="AC62:AF62"/>
    <mergeCell ref="AG62:AI62"/>
    <mergeCell ref="AJ62:AL62"/>
    <mergeCell ref="F63:S63"/>
    <mergeCell ref="T63:V63"/>
    <mergeCell ref="W63:Z63"/>
    <mergeCell ref="AA63:AB63"/>
    <mergeCell ref="AC63:AF63"/>
    <mergeCell ref="AG63:AI63"/>
    <mergeCell ref="AJ63:AL63"/>
    <mergeCell ref="AO64:AS68"/>
    <mergeCell ref="AT64:BF68"/>
    <mergeCell ref="F65:S65"/>
    <mergeCell ref="T65:V65"/>
    <mergeCell ref="W65:Z65"/>
    <mergeCell ref="AA65:AB65"/>
    <mergeCell ref="AC65:AF65"/>
    <mergeCell ref="AG65:AI65"/>
    <mergeCell ref="B64:D68"/>
    <mergeCell ref="F64:S64"/>
    <mergeCell ref="T64:V64"/>
    <mergeCell ref="W64:Z64"/>
    <mergeCell ref="AA64:AB64"/>
    <mergeCell ref="AC64:AF64"/>
    <mergeCell ref="F67:S67"/>
    <mergeCell ref="T67:V67"/>
    <mergeCell ref="W67:Z67"/>
    <mergeCell ref="AA67:AB67"/>
    <mergeCell ref="AJ65:AL65"/>
    <mergeCell ref="F66:S66"/>
    <mergeCell ref="T66:V66"/>
    <mergeCell ref="W66:Z66"/>
    <mergeCell ref="AA66:AB66"/>
    <mergeCell ref="AC66:AF66"/>
    <mergeCell ref="AG66:AI66"/>
    <mergeCell ref="AJ66:AL66"/>
    <mergeCell ref="AG64:AI64"/>
    <mergeCell ref="AJ64:AL64"/>
    <mergeCell ref="AC67:AF67"/>
    <mergeCell ref="AG67:AI67"/>
    <mergeCell ref="AJ67:AL67"/>
    <mergeCell ref="F68:S68"/>
    <mergeCell ref="T68:V68"/>
    <mergeCell ref="W68:Z68"/>
    <mergeCell ref="AA68:AB68"/>
    <mergeCell ref="AC68:AF68"/>
    <mergeCell ref="AG68:AI68"/>
    <mergeCell ref="AJ68:AL68"/>
    <mergeCell ref="AJ75:AL75"/>
    <mergeCell ref="F76:S76"/>
    <mergeCell ref="T76:V76"/>
    <mergeCell ref="W76:Z76"/>
    <mergeCell ref="AA76:AB76"/>
    <mergeCell ref="AC76:AF76"/>
    <mergeCell ref="F75:S75"/>
    <mergeCell ref="T75:V75"/>
    <mergeCell ref="W75:Z75"/>
    <mergeCell ref="AA75:AB75"/>
    <mergeCell ref="F74:S74"/>
    <mergeCell ref="T74:V74"/>
    <mergeCell ref="W74:Z74"/>
    <mergeCell ref="AA74:AB74"/>
    <mergeCell ref="AC74:AF74"/>
    <mergeCell ref="F77:S77"/>
    <mergeCell ref="T77:V77"/>
    <mergeCell ref="W77:Z77"/>
    <mergeCell ref="AA77:AB77"/>
    <mergeCell ref="F52:S52"/>
    <mergeCell ref="T52:V52"/>
    <mergeCell ref="W52:Z52"/>
    <mergeCell ref="AA52:AB52"/>
    <mergeCell ref="B79:BF79"/>
    <mergeCell ref="AG76:AI76"/>
    <mergeCell ref="AJ76:AL76"/>
    <mergeCell ref="AG74:AI74"/>
    <mergeCell ref="AJ74:AL74"/>
    <mergeCell ref="AC77:AF77"/>
    <mergeCell ref="AG77:AI77"/>
    <mergeCell ref="AJ77:AL77"/>
    <mergeCell ref="F78:S78"/>
    <mergeCell ref="T78:V78"/>
    <mergeCell ref="W78:Z78"/>
    <mergeCell ref="AA78:AB78"/>
    <mergeCell ref="AC78:AF78"/>
    <mergeCell ref="AG78:AI78"/>
    <mergeCell ref="AJ78:AL78"/>
    <mergeCell ref="AO74:AS78"/>
    <mergeCell ref="AT74:BF78"/>
    <mergeCell ref="AC75:AF75"/>
    <mergeCell ref="AG75:AI75"/>
    <mergeCell ref="B74:D78"/>
    <mergeCell ref="AI2:AM2"/>
    <mergeCell ref="AN2:AR2"/>
    <mergeCell ref="F50:S50"/>
    <mergeCell ref="T50:V50"/>
    <mergeCell ref="W50:Z50"/>
    <mergeCell ref="AA50:AB50"/>
    <mergeCell ref="AC50:AF50"/>
    <mergeCell ref="AG50:AI50"/>
    <mergeCell ref="F49:S49"/>
    <mergeCell ref="T49:V49"/>
    <mergeCell ref="W49:Z49"/>
    <mergeCell ref="AA49:AB49"/>
    <mergeCell ref="AC49:AF49"/>
    <mergeCell ref="AO44:AS48"/>
    <mergeCell ref="AA45:AB45"/>
    <mergeCell ref="AC45:AF45"/>
    <mergeCell ref="AG45:AI45"/>
    <mergeCell ref="F44:S44"/>
    <mergeCell ref="T44:V44"/>
    <mergeCell ref="W44:Z44"/>
    <mergeCell ref="AA44:AB44"/>
    <mergeCell ref="AC44:AF44"/>
    <mergeCell ref="F47:S47"/>
    <mergeCell ref="T47:V47"/>
    <mergeCell ref="AJ45:AL45"/>
    <mergeCell ref="AO39:AS43"/>
    <mergeCell ref="AT39:BF43"/>
    <mergeCell ref="AG40:AI40"/>
    <mergeCell ref="AJ52:AL52"/>
    <mergeCell ref="AJ48:AL48"/>
    <mergeCell ref="AT44:BF48"/>
    <mergeCell ref="AJ40:AL40"/>
    <mergeCell ref="AG41:AI41"/>
    <mergeCell ref="AJ41:AL41"/>
    <mergeCell ref="AI3:AM5"/>
    <mergeCell ref="AN3:AR5"/>
    <mergeCell ref="AG51:AI51"/>
    <mergeCell ref="AJ51:AL51"/>
    <mergeCell ref="AG49:AI49"/>
    <mergeCell ref="AJ49:AL49"/>
    <mergeCell ref="AO49:AS53"/>
    <mergeCell ref="AT49:BF53"/>
    <mergeCell ref="AJ50:AL50"/>
    <mergeCell ref="AG46:AI46"/>
    <mergeCell ref="AJ46:AL46"/>
    <mergeCell ref="AG44:AI44"/>
    <mergeCell ref="AJ44:AL44"/>
    <mergeCell ref="AJ53:AL53"/>
    <mergeCell ref="AO34:AS38"/>
    <mergeCell ref="AT34:BF38"/>
    <mergeCell ref="AO29:AS33"/>
    <mergeCell ref="AT29:BF33"/>
    <mergeCell ref="AJ33:AL33"/>
    <mergeCell ref="AH16:AL16"/>
    <mergeCell ref="AE12:AN12"/>
    <mergeCell ref="AC47:AF47"/>
    <mergeCell ref="AG47:AI47"/>
    <mergeCell ref="AJ47:AL47"/>
    <mergeCell ref="AJ72:AL72"/>
    <mergeCell ref="F73:S73"/>
    <mergeCell ref="F69:S69"/>
    <mergeCell ref="T69:V69"/>
    <mergeCell ref="W69:Z69"/>
    <mergeCell ref="AA69:AB69"/>
    <mergeCell ref="AC69:AF69"/>
    <mergeCell ref="AG69:AI69"/>
    <mergeCell ref="AJ69:AL69"/>
    <mergeCell ref="T73:V73"/>
    <mergeCell ref="W73:Z73"/>
    <mergeCell ref="AA73:AB73"/>
    <mergeCell ref="AC73:AF73"/>
    <mergeCell ref="AG73:AI73"/>
    <mergeCell ref="AJ73:AL73"/>
    <mergeCell ref="B49:D53"/>
    <mergeCell ref="E29:E33"/>
    <mergeCell ref="AO69:AS73"/>
    <mergeCell ref="AT69:BF73"/>
    <mergeCell ref="F70:S70"/>
    <mergeCell ref="T70:V70"/>
    <mergeCell ref="W70:Z70"/>
    <mergeCell ref="AA70:AB70"/>
    <mergeCell ref="AC70:AF70"/>
    <mergeCell ref="AG70:AI70"/>
    <mergeCell ref="AJ70:AL70"/>
    <mergeCell ref="F71:S71"/>
    <mergeCell ref="T71:V71"/>
    <mergeCell ref="W71:Z71"/>
    <mergeCell ref="AA71:AB71"/>
    <mergeCell ref="AC71:AF71"/>
    <mergeCell ref="AG71:AI71"/>
    <mergeCell ref="AJ71:AL71"/>
    <mergeCell ref="F72:S72"/>
    <mergeCell ref="T72:V72"/>
    <mergeCell ref="W72:Z72"/>
    <mergeCell ref="AA72:AB72"/>
    <mergeCell ref="AC72:AF72"/>
    <mergeCell ref="AG72:AI72"/>
    <mergeCell ref="M16:AF16"/>
    <mergeCell ref="AS2:BF2"/>
    <mergeCell ref="AS3:BF5"/>
    <mergeCell ref="E39:E43"/>
    <mergeCell ref="A69:A73"/>
    <mergeCell ref="A74:A78"/>
    <mergeCell ref="A24:A28"/>
    <mergeCell ref="A29:A33"/>
    <mergeCell ref="A34:A38"/>
    <mergeCell ref="A39:A43"/>
    <mergeCell ref="A44:A48"/>
    <mergeCell ref="A49:A53"/>
    <mergeCell ref="A54:A58"/>
    <mergeCell ref="A59:A63"/>
    <mergeCell ref="A64:A68"/>
    <mergeCell ref="B69:D73"/>
    <mergeCell ref="E69:E73"/>
    <mergeCell ref="E54:E58"/>
    <mergeCell ref="E59:E63"/>
    <mergeCell ref="E64:E68"/>
    <mergeCell ref="E74:E78"/>
    <mergeCell ref="B44:D48"/>
    <mergeCell ref="B39:D43"/>
    <mergeCell ref="B34:D38"/>
  </mergeCells>
  <phoneticPr fontId="1"/>
  <conditionalFormatting sqref="R12:AA12">
    <cfRule type="cellIs" dxfId="12" priority="7" operator="between">
      <formula>43586</formula>
      <formula>43830</formula>
    </cfRule>
  </conditionalFormatting>
  <conditionalFormatting sqref="AE12:AN12">
    <cfRule type="cellIs" dxfId="11" priority="6" operator="between">
      <formula>43586</formula>
      <formula>43830</formula>
    </cfRule>
  </conditionalFormatting>
  <conditionalFormatting sqref="AU10:AV10">
    <cfRule type="expression" dxfId="10" priority="9">
      <formula>$AU$10=1</formula>
    </cfRule>
    <cfRule type="expression" dxfId="9" priority="10">
      <formula>$AR$10=1</formula>
    </cfRule>
  </conditionalFormatting>
  <dataValidations count="7">
    <dataValidation type="whole" imeMode="off" allowBlank="1" showInputMessage="1" showErrorMessage="1" sqref="BC10:BD10">
      <formula1>1</formula1>
      <formula2>31</formula2>
    </dataValidation>
    <dataValidation type="whole" imeMode="off" allowBlank="1" showInputMessage="1" showErrorMessage="1" sqref="AY10:AZ10">
      <formula1>1</formula1>
      <formula2>12</formula2>
    </dataValidation>
    <dataValidation errorStyle="information" imeMode="hiragana" allowBlank="1" showInputMessage="1" showErrorMessage="1" errorTitle="確認" error="リストにない元号ですが、よろしいですか？" sqref="AR10:AT10"/>
    <dataValidation type="list" imeMode="hiragana" allowBlank="1" showInputMessage="1" showErrorMessage="1" sqref="F24:S28">
      <formula1>INDIRECT($BI$16)</formula1>
    </dataValidation>
    <dataValidation imeMode="off" allowBlank="1" showInputMessage="1" showErrorMessage="1" sqref="AJ24:AL78"/>
    <dataValidation imeMode="hiragana" allowBlank="1" showInputMessage="1" showErrorMessage="1" sqref="AT24:BF78"/>
    <dataValidation type="list" allowBlank="1" showInputMessage="1" showErrorMessage="1" sqref="R12:AA12">
      <formula1>$BJ$21:$BJ$35</formula1>
    </dataValidation>
  </dataValidations>
  <printOptions horizontalCentered="1"/>
  <pageMargins left="0.39370078740157483" right="0.39370078740157483" top="0.19685039370078741" bottom="0.19685039370078741" header="0" footer="0"/>
  <pageSetup paperSize="9" scale="94"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M14:R14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2:BY79"/>
  <sheetViews>
    <sheetView showGridLines="0" view="pageBreakPreview" zoomScaleNormal="100" zoomScaleSheetLayoutView="100" workbookViewId="0">
      <selection activeCell="AA8" sqref="AA8:AU8"/>
    </sheetView>
  </sheetViews>
  <sheetFormatPr defaultRowHeight="12"/>
  <cols>
    <col min="1" max="1" width="2.625" style="111" customWidth="1"/>
    <col min="2" max="4" width="1.625" style="111" customWidth="1"/>
    <col min="5" max="5" width="14.125" style="111" hidden="1" customWidth="1"/>
    <col min="6" max="59" width="1.625" style="111" customWidth="1"/>
    <col min="60" max="75" width="9" style="111"/>
    <col min="76" max="76" width="10.5" style="111" bestFit="1" customWidth="1"/>
    <col min="77" max="77" width="17.25" style="111" bestFit="1" customWidth="1"/>
    <col min="78" max="16384" width="9" style="111"/>
  </cols>
  <sheetData>
    <row r="2" spans="2:77">
      <c r="AI2" s="553" t="s">
        <v>178</v>
      </c>
      <c r="AJ2" s="553"/>
      <c r="AK2" s="553"/>
      <c r="AL2" s="553"/>
      <c r="AM2" s="553"/>
      <c r="AN2" s="553" t="s">
        <v>179</v>
      </c>
      <c r="AO2" s="553"/>
      <c r="AP2" s="553"/>
      <c r="AQ2" s="553"/>
      <c r="AR2" s="553"/>
      <c r="AS2" s="483" t="s">
        <v>122</v>
      </c>
      <c r="AT2" s="484"/>
      <c r="AU2" s="484"/>
      <c r="AV2" s="484"/>
      <c r="AW2" s="484"/>
      <c r="AX2" s="484"/>
      <c r="AY2" s="484"/>
      <c r="AZ2" s="484"/>
      <c r="BA2" s="484"/>
      <c r="BB2" s="484"/>
      <c r="BC2" s="484"/>
      <c r="BD2" s="484"/>
      <c r="BE2" s="484"/>
      <c r="BF2" s="485"/>
    </row>
    <row r="3" spans="2:77">
      <c r="AI3" s="553"/>
      <c r="AJ3" s="553"/>
      <c r="AK3" s="553"/>
      <c r="AL3" s="553"/>
      <c r="AM3" s="553"/>
      <c r="AN3" s="553"/>
      <c r="AO3" s="553"/>
      <c r="AP3" s="553"/>
      <c r="AQ3" s="553"/>
      <c r="AR3" s="553"/>
      <c r="AS3" s="486"/>
      <c r="AT3" s="487"/>
      <c r="AU3" s="487"/>
      <c r="AV3" s="487"/>
      <c r="AW3" s="487"/>
      <c r="AX3" s="487"/>
      <c r="AY3" s="487"/>
      <c r="AZ3" s="487"/>
      <c r="BA3" s="487"/>
      <c r="BB3" s="487"/>
      <c r="BC3" s="487"/>
      <c r="BD3" s="487"/>
      <c r="BE3" s="487"/>
      <c r="BF3" s="488"/>
    </row>
    <row r="4" spans="2:77">
      <c r="AI4" s="553"/>
      <c r="AJ4" s="553"/>
      <c r="AK4" s="553"/>
      <c r="AL4" s="553"/>
      <c r="AM4" s="553"/>
      <c r="AN4" s="553"/>
      <c r="AO4" s="553"/>
      <c r="AP4" s="553"/>
      <c r="AQ4" s="553"/>
      <c r="AR4" s="553"/>
      <c r="AS4" s="489"/>
      <c r="AT4" s="490"/>
      <c r="AU4" s="490"/>
      <c r="AV4" s="490"/>
      <c r="AW4" s="490"/>
      <c r="AX4" s="490"/>
      <c r="AY4" s="490"/>
      <c r="AZ4" s="490"/>
      <c r="BA4" s="490"/>
      <c r="BB4" s="490"/>
      <c r="BC4" s="490"/>
      <c r="BD4" s="490"/>
      <c r="BE4" s="490"/>
      <c r="BF4" s="491"/>
      <c r="BX4" s="287" t="str">
        <f>IF(R12="","","提出締切日：")</f>
        <v/>
      </c>
      <c r="BY4" s="288" t="str">
        <f>IF(R12="","",INDEX(除雪作業報告書!$BJ$21:$BN$35,MATCH(R$12,除雪作業報告書!BJ$21:BJ$35),除雪作業報告書!$BN$36))</f>
        <v/>
      </c>
    </row>
    <row r="5" spans="2:77">
      <c r="AI5" s="553"/>
      <c r="AJ5" s="553"/>
      <c r="AK5" s="553"/>
      <c r="AL5" s="553"/>
      <c r="AM5" s="553"/>
      <c r="AN5" s="553"/>
      <c r="AO5" s="553"/>
      <c r="AP5" s="553"/>
      <c r="AQ5" s="553"/>
      <c r="AR5" s="553"/>
      <c r="AS5" s="492"/>
      <c r="AT5" s="493"/>
      <c r="AU5" s="493"/>
      <c r="AV5" s="493"/>
      <c r="AW5" s="493"/>
      <c r="AX5" s="493"/>
      <c r="AY5" s="493"/>
      <c r="AZ5" s="493"/>
      <c r="BA5" s="493"/>
      <c r="BB5" s="493"/>
      <c r="BC5" s="493"/>
      <c r="BD5" s="493"/>
      <c r="BE5" s="493"/>
      <c r="BF5" s="494"/>
    </row>
    <row r="6" spans="2:77" ht="7.5" customHeight="1"/>
    <row r="7" spans="2:77" ht="12" customHeight="1">
      <c r="B7" s="577" t="s">
        <v>121</v>
      </c>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7"/>
      <c r="BF7" s="577"/>
    </row>
    <row r="8" spans="2:77" ht="12" customHeight="1">
      <c r="B8" s="577"/>
      <c r="C8" s="577"/>
      <c r="D8" s="577"/>
      <c r="E8" s="577"/>
      <c r="F8" s="577"/>
      <c r="G8" s="577"/>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7"/>
      <c r="AZ8" s="577"/>
      <c r="BA8" s="577"/>
      <c r="BB8" s="577"/>
      <c r="BC8" s="577"/>
      <c r="BD8" s="577"/>
      <c r="BE8" s="577"/>
      <c r="BF8" s="577"/>
    </row>
    <row r="9" spans="2:77" ht="12" customHeight="1"/>
    <row r="10" spans="2:77" ht="13.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316" t="s">
        <v>3</v>
      </c>
      <c r="AS10" s="316"/>
      <c r="AT10" s="316"/>
      <c r="AU10" s="627"/>
      <c r="AV10" s="627"/>
      <c r="AW10" s="335" t="s">
        <v>2</v>
      </c>
      <c r="AX10" s="335"/>
      <c r="AY10" s="314"/>
      <c r="AZ10" s="314"/>
      <c r="BA10" s="335" t="s">
        <v>1</v>
      </c>
      <c r="BB10" s="335"/>
      <c r="BC10" s="314"/>
      <c r="BD10" s="314"/>
      <c r="BE10" s="335" t="s">
        <v>0</v>
      </c>
      <c r="BF10" s="335"/>
      <c r="BG10" s="54"/>
    </row>
    <row r="11" spans="2:77" ht="10.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row>
    <row r="12" spans="2:77" ht="13.5">
      <c r="B12" s="54"/>
      <c r="C12" s="54"/>
      <c r="D12" s="54"/>
      <c r="E12" s="54"/>
      <c r="F12" s="54"/>
      <c r="G12" s="54"/>
      <c r="H12" s="54"/>
      <c r="I12" s="54"/>
      <c r="J12" s="54"/>
      <c r="K12" s="54"/>
      <c r="L12" s="54"/>
      <c r="M12" s="54"/>
      <c r="N12" s="54"/>
      <c r="O12" s="54"/>
      <c r="P12" s="54"/>
      <c r="Q12" s="54" t="s">
        <v>118</v>
      </c>
      <c r="R12" s="624"/>
      <c r="S12" s="624"/>
      <c r="T12" s="624"/>
      <c r="U12" s="624"/>
      <c r="V12" s="624"/>
      <c r="W12" s="624"/>
      <c r="X12" s="624"/>
      <c r="Y12" s="624"/>
      <c r="Z12" s="624"/>
      <c r="AA12" s="624"/>
      <c r="AB12" s="335" t="s">
        <v>102</v>
      </c>
      <c r="AC12" s="335"/>
      <c r="AD12" s="335"/>
      <c r="AE12" s="625" t="str">
        <f>IF(R12="","",INDEX(除雪作業報告書!BJ$21:BO$35,MATCH(除雪作業報告書【様式】!$R$12,除雪作業報告書!BJ$21:BJ$35),除雪作業報告書!$BL$36))</f>
        <v/>
      </c>
      <c r="AF12" s="625"/>
      <c r="AG12" s="625"/>
      <c r="AH12" s="625"/>
      <c r="AI12" s="625"/>
      <c r="AJ12" s="625"/>
      <c r="AK12" s="625"/>
      <c r="AL12" s="625"/>
      <c r="AM12" s="625"/>
      <c r="AN12" s="625"/>
      <c r="AO12" s="54" t="s">
        <v>119</v>
      </c>
      <c r="AP12" s="54"/>
      <c r="AQ12" s="335" t="str">
        <f>IF(R12="","",INDEX(除雪作業報告書!BJ$21:BO$34,MATCH(除雪作業報告書【様式】!$R$12,除雪作業報告書!BJ$21:BJ$34),除雪作業報告書!$BM$36))</f>
        <v/>
      </c>
      <c r="AR12" s="335"/>
      <c r="AS12" s="54" t="s">
        <v>120</v>
      </c>
      <c r="AT12" s="54"/>
      <c r="AU12" s="54"/>
      <c r="AV12" s="54"/>
      <c r="AW12" s="54"/>
      <c r="AX12" s="54"/>
      <c r="AY12" s="54"/>
      <c r="AZ12" s="54"/>
      <c r="BA12" s="54"/>
      <c r="BB12" s="54"/>
      <c r="BC12" s="54"/>
      <c r="BD12" s="54"/>
      <c r="BE12" s="54"/>
      <c r="BF12" s="54"/>
      <c r="BG12" s="54"/>
    </row>
    <row r="13" spans="2:77" ht="7.5"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row>
    <row r="14" spans="2:77" ht="15" customHeight="1">
      <c r="B14" s="54"/>
      <c r="C14" s="54"/>
      <c r="D14" s="619" t="s">
        <v>12</v>
      </c>
      <c r="E14" s="619"/>
      <c r="F14" s="619"/>
      <c r="G14" s="619"/>
      <c r="H14" s="619"/>
      <c r="I14" s="619"/>
      <c r="J14" s="619"/>
      <c r="K14" s="24"/>
      <c r="L14" s="24"/>
      <c r="M14" s="626"/>
      <c r="N14" s="626"/>
      <c r="O14" s="626"/>
      <c r="P14" s="626"/>
      <c r="Q14" s="626"/>
      <c r="R14" s="626"/>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54"/>
      <c r="BF14" s="54"/>
      <c r="BG14" s="54"/>
    </row>
    <row r="15" spans="2:77" ht="5.0999999999999996" customHeight="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row>
    <row r="16" spans="2:77" ht="27" customHeight="1">
      <c r="B16" s="54"/>
      <c r="C16" s="54"/>
      <c r="D16" s="618" t="s">
        <v>301</v>
      </c>
      <c r="E16" s="619"/>
      <c r="F16" s="619"/>
      <c r="G16" s="619"/>
      <c r="H16" s="619"/>
      <c r="I16" s="619"/>
      <c r="J16" s="619"/>
      <c r="K16" s="24"/>
      <c r="L16" s="24"/>
      <c r="M16" s="623" t="s">
        <v>127</v>
      </c>
      <c r="N16" s="623"/>
      <c r="O16" s="623"/>
      <c r="P16" s="623"/>
      <c r="Q16" s="623"/>
      <c r="R16" s="623"/>
      <c r="S16" s="623"/>
      <c r="T16" s="623"/>
      <c r="U16" s="623"/>
      <c r="V16" s="623"/>
      <c r="W16" s="623"/>
      <c r="X16" s="623"/>
      <c r="Y16" s="623"/>
      <c r="Z16" s="623"/>
      <c r="AA16" s="623"/>
      <c r="AB16" s="623"/>
      <c r="AC16" s="623"/>
      <c r="AD16" s="623"/>
      <c r="AE16" s="623"/>
      <c r="AF16" s="623"/>
      <c r="AG16" s="289" t="s">
        <v>118</v>
      </c>
      <c r="AH16" s="620" t="str">
        <f>IF($M$14="","　工区",VLOOKUP($M$14,DATA!$A$14:$F$27,2,FALSE))</f>
        <v>　工区</v>
      </c>
      <c r="AI16" s="620"/>
      <c r="AJ16" s="620"/>
      <c r="AK16" s="620"/>
      <c r="AL16" s="620"/>
      <c r="AM16" s="290" t="s">
        <v>119</v>
      </c>
      <c r="AN16" s="24"/>
      <c r="AO16" s="24"/>
      <c r="AP16" s="24"/>
      <c r="AQ16" s="24"/>
      <c r="AR16" s="24"/>
      <c r="AS16" s="24"/>
      <c r="AT16" s="24"/>
      <c r="AU16" s="24"/>
      <c r="AV16" s="24"/>
      <c r="AW16" s="24"/>
      <c r="AX16" s="24"/>
      <c r="AY16" s="24"/>
      <c r="AZ16" s="24"/>
      <c r="BA16" s="24"/>
      <c r="BB16" s="24"/>
      <c r="BC16" s="24"/>
      <c r="BD16" s="24"/>
      <c r="BE16" s="54"/>
      <c r="BF16" s="54"/>
      <c r="BG16" s="54"/>
      <c r="BI16" s="111" t="str">
        <f>CONCATENATE("第",AH16)</f>
        <v>第　工区</v>
      </c>
    </row>
    <row r="17" spans="1:59" ht="5.0999999999999996" customHeight="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row>
    <row r="18" spans="1:59" s="146" customFormat="1" ht="30" customHeight="1">
      <c r="B18" s="292"/>
      <c r="C18" s="292"/>
      <c r="D18" s="618" t="s">
        <v>34</v>
      </c>
      <c r="E18" s="618"/>
      <c r="F18" s="618"/>
      <c r="G18" s="618"/>
      <c r="H18" s="618"/>
      <c r="I18" s="618"/>
      <c r="J18" s="618"/>
      <c r="K18" s="291"/>
      <c r="L18" s="291"/>
      <c r="M18" s="621" t="str">
        <f>IF($M$14="","",VLOOKUP($M$14,DATA!$A$14:$F$27,4,FALSE))</f>
        <v/>
      </c>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292"/>
      <c r="BF18" s="292"/>
      <c r="BG18" s="292"/>
    </row>
    <row r="19" spans="1:59" ht="5.0999999999999996" customHeight="1">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row>
    <row r="20" spans="1:59" ht="15" customHeight="1">
      <c r="B20" s="54"/>
      <c r="C20" s="54"/>
      <c r="D20" s="619" t="s">
        <v>117</v>
      </c>
      <c r="E20" s="619"/>
      <c r="F20" s="619"/>
      <c r="G20" s="619"/>
      <c r="H20" s="619"/>
      <c r="I20" s="619"/>
      <c r="J20" s="619"/>
      <c r="K20" s="24"/>
      <c r="L20" s="24"/>
      <c r="M20" s="622" t="str">
        <f>IF(参加申込書!$AC$11="","",参加申込書!$AC$11)</f>
        <v/>
      </c>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c r="AZ20" s="622"/>
      <c r="BA20" s="622"/>
      <c r="BB20" s="622"/>
      <c r="BC20" s="622"/>
      <c r="BD20" s="622"/>
      <c r="BE20" s="54"/>
      <c r="BF20" s="54"/>
      <c r="BG20" s="54"/>
    </row>
    <row r="21" spans="1:59" ht="12"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row>
    <row r="22" spans="1:59" ht="13.5">
      <c r="B22" s="617" t="s">
        <v>116</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c r="BF22" s="617"/>
    </row>
    <row r="23" spans="1:59">
      <c r="B23" s="565" t="s">
        <v>111</v>
      </c>
      <c r="C23" s="566"/>
      <c r="D23" s="567"/>
      <c r="E23" s="166"/>
      <c r="F23" s="565" t="s">
        <v>267</v>
      </c>
      <c r="G23" s="566"/>
      <c r="H23" s="566"/>
      <c r="I23" s="566"/>
      <c r="J23" s="566"/>
      <c r="K23" s="566"/>
      <c r="L23" s="566"/>
      <c r="M23" s="566"/>
      <c r="N23" s="566"/>
      <c r="O23" s="566"/>
      <c r="P23" s="566"/>
      <c r="Q23" s="566"/>
      <c r="R23" s="566"/>
      <c r="S23" s="567"/>
      <c r="T23" s="565" t="s">
        <v>115</v>
      </c>
      <c r="U23" s="566"/>
      <c r="V23" s="567"/>
      <c r="W23" s="565" t="s">
        <v>146</v>
      </c>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7"/>
      <c r="AT23" s="566" t="s">
        <v>21</v>
      </c>
      <c r="AU23" s="566"/>
      <c r="AV23" s="566"/>
      <c r="AW23" s="566"/>
      <c r="AX23" s="566"/>
      <c r="AY23" s="566"/>
      <c r="AZ23" s="566"/>
      <c r="BA23" s="566"/>
      <c r="BB23" s="566"/>
      <c r="BC23" s="566"/>
      <c r="BD23" s="566"/>
      <c r="BE23" s="566"/>
      <c r="BF23" s="567"/>
    </row>
    <row r="24" spans="1:59">
      <c r="A24" s="498">
        <v>1</v>
      </c>
      <c r="B24" s="596" t="str">
        <f>IF(R12="","",IF(E24&lt;=$AQ$12,$R$12,""))</f>
        <v/>
      </c>
      <c r="C24" s="597"/>
      <c r="D24" s="598"/>
      <c r="E24" s="602">
        <v>1</v>
      </c>
      <c r="F24" s="572"/>
      <c r="G24" s="573"/>
      <c r="H24" s="573"/>
      <c r="I24" s="573"/>
      <c r="J24" s="573"/>
      <c r="K24" s="573"/>
      <c r="L24" s="573"/>
      <c r="M24" s="573"/>
      <c r="N24" s="573"/>
      <c r="O24" s="573"/>
      <c r="P24" s="573"/>
      <c r="Q24" s="573"/>
      <c r="R24" s="573"/>
      <c r="S24" s="574"/>
      <c r="T24" s="537" t="str">
        <f>IF(AND(F24="",AJ24=""),"",IF(AND(F24&lt;&gt;"",AJ24&lt;&gt;""),"有","無"))</f>
        <v/>
      </c>
      <c r="U24" s="538"/>
      <c r="V24" s="539"/>
      <c r="W24" s="605"/>
      <c r="X24" s="606"/>
      <c r="Y24" s="606"/>
      <c r="Z24" s="606"/>
      <c r="AA24" s="543" t="s">
        <v>102</v>
      </c>
      <c r="AB24" s="543"/>
      <c r="AC24" s="607"/>
      <c r="AD24" s="607"/>
      <c r="AE24" s="607"/>
      <c r="AF24" s="607"/>
      <c r="AG24" s="543" t="s">
        <v>113</v>
      </c>
      <c r="AH24" s="543"/>
      <c r="AI24" s="543"/>
      <c r="AJ24" s="544" t="str">
        <f>IF(AC24-W24=0,"",AC24-W24)</f>
        <v/>
      </c>
      <c r="AK24" s="544"/>
      <c r="AL24" s="544"/>
      <c r="AM24" s="155" t="s">
        <v>114</v>
      </c>
      <c r="AN24" s="156"/>
      <c r="AO24" s="613" t="str">
        <f>IF($B24="","",SUM($AJ24:$AL28))</f>
        <v/>
      </c>
      <c r="AP24" s="613"/>
      <c r="AQ24" s="613"/>
      <c r="AR24" s="613"/>
      <c r="AS24" s="614"/>
      <c r="AT24" s="609"/>
      <c r="AU24" s="609"/>
      <c r="AV24" s="609"/>
      <c r="AW24" s="609"/>
      <c r="AX24" s="609"/>
      <c r="AY24" s="609"/>
      <c r="AZ24" s="609"/>
      <c r="BA24" s="609"/>
      <c r="BB24" s="609"/>
      <c r="BC24" s="609"/>
      <c r="BD24" s="609"/>
      <c r="BE24" s="609"/>
      <c r="BF24" s="610"/>
    </row>
    <row r="25" spans="1:59">
      <c r="A25" s="498"/>
      <c r="B25" s="596"/>
      <c r="C25" s="597"/>
      <c r="D25" s="598"/>
      <c r="E25" s="603"/>
      <c r="F25" s="562"/>
      <c r="G25" s="563"/>
      <c r="H25" s="563"/>
      <c r="I25" s="563"/>
      <c r="J25" s="563"/>
      <c r="K25" s="563"/>
      <c r="L25" s="563"/>
      <c r="M25" s="563"/>
      <c r="N25" s="563"/>
      <c r="O25" s="563"/>
      <c r="P25" s="563"/>
      <c r="Q25" s="563"/>
      <c r="R25" s="563"/>
      <c r="S25" s="564"/>
      <c r="T25" s="523" t="str">
        <f t="shared" ref="T25:T78" si="0">IF(AND(F25="",AJ25=""),"",IF(AND(F25&lt;&gt;"",AJ25&lt;&gt;""),"有","無"))</f>
        <v/>
      </c>
      <c r="U25" s="524"/>
      <c r="V25" s="525"/>
      <c r="W25" s="590"/>
      <c r="X25" s="591"/>
      <c r="Y25" s="591"/>
      <c r="Z25" s="591"/>
      <c r="AA25" s="529" t="s">
        <v>102</v>
      </c>
      <c r="AB25" s="529"/>
      <c r="AC25" s="592"/>
      <c r="AD25" s="592"/>
      <c r="AE25" s="592"/>
      <c r="AF25" s="592"/>
      <c r="AG25" s="529" t="s">
        <v>113</v>
      </c>
      <c r="AH25" s="529"/>
      <c r="AI25" s="529"/>
      <c r="AJ25" s="530" t="str">
        <f t="shared" ref="AJ25:AJ78" si="1">IF(AC25-W25=0,"",AC25-W25)</f>
        <v/>
      </c>
      <c r="AK25" s="530"/>
      <c r="AL25" s="530"/>
      <c r="AM25" s="157" t="s">
        <v>114</v>
      </c>
      <c r="AN25" s="158"/>
      <c r="AO25" s="613"/>
      <c r="AP25" s="613"/>
      <c r="AQ25" s="613"/>
      <c r="AR25" s="613"/>
      <c r="AS25" s="614"/>
      <c r="AT25" s="609"/>
      <c r="AU25" s="609"/>
      <c r="AV25" s="609"/>
      <c r="AW25" s="609"/>
      <c r="AX25" s="609"/>
      <c r="AY25" s="609"/>
      <c r="AZ25" s="609"/>
      <c r="BA25" s="609"/>
      <c r="BB25" s="609"/>
      <c r="BC25" s="609"/>
      <c r="BD25" s="609"/>
      <c r="BE25" s="609"/>
      <c r="BF25" s="610"/>
    </row>
    <row r="26" spans="1:59">
      <c r="A26" s="498"/>
      <c r="B26" s="596"/>
      <c r="C26" s="597"/>
      <c r="D26" s="598"/>
      <c r="E26" s="603"/>
      <c r="F26" s="562"/>
      <c r="G26" s="563"/>
      <c r="H26" s="563"/>
      <c r="I26" s="563"/>
      <c r="J26" s="563"/>
      <c r="K26" s="563"/>
      <c r="L26" s="563"/>
      <c r="M26" s="563"/>
      <c r="N26" s="563"/>
      <c r="O26" s="563"/>
      <c r="P26" s="563"/>
      <c r="Q26" s="563"/>
      <c r="R26" s="563"/>
      <c r="S26" s="564"/>
      <c r="T26" s="523" t="str">
        <f t="shared" si="0"/>
        <v/>
      </c>
      <c r="U26" s="524"/>
      <c r="V26" s="525"/>
      <c r="W26" s="590"/>
      <c r="X26" s="591"/>
      <c r="Y26" s="591"/>
      <c r="Z26" s="591"/>
      <c r="AA26" s="529" t="s">
        <v>102</v>
      </c>
      <c r="AB26" s="529"/>
      <c r="AC26" s="592"/>
      <c r="AD26" s="592"/>
      <c r="AE26" s="592"/>
      <c r="AF26" s="592"/>
      <c r="AG26" s="529" t="s">
        <v>113</v>
      </c>
      <c r="AH26" s="529"/>
      <c r="AI26" s="529"/>
      <c r="AJ26" s="530" t="str">
        <f t="shared" si="1"/>
        <v/>
      </c>
      <c r="AK26" s="530"/>
      <c r="AL26" s="530"/>
      <c r="AM26" s="157" t="s">
        <v>114</v>
      </c>
      <c r="AN26" s="158"/>
      <c r="AO26" s="613"/>
      <c r="AP26" s="613"/>
      <c r="AQ26" s="613"/>
      <c r="AR26" s="613"/>
      <c r="AS26" s="614"/>
      <c r="AT26" s="609"/>
      <c r="AU26" s="609"/>
      <c r="AV26" s="609"/>
      <c r="AW26" s="609"/>
      <c r="AX26" s="609"/>
      <c r="AY26" s="609"/>
      <c r="AZ26" s="609"/>
      <c r="BA26" s="609"/>
      <c r="BB26" s="609"/>
      <c r="BC26" s="609"/>
      <c r="BD26" s="609"/>
      <c r="BE26" s="609"/>
      <c r="BF26" s="610"/>
    </row>
    <row r="27" spans="1:59">
      <c r="A27" s="498"/>
      <c r="B27" s="596"/>
      <c r="C27" s="597"/>
      <c r="D27" s="598"/>
      <c r="E27" s="603"/>
      <c r="F27" s="562"/>
      <c r="G27" s="563"/>
      <c r="H27" s="563"/>
      <c r="I27" s="563"/>
      <c r="J27" s="563"/>
      <c r="K27" s="563"/>
      <c r="L27" s="563"/>
      <c r="M27" s="563"/>
      <c r="N27" s="563"/>
      <c r="O27" s="563"/>
      <c r="P27" s="563"/>
      <c r="Q27" s="563"/>
      <c r="R27" s="563"/>
      <c r="S27" s="564"/>
      <c r="T27" s="523" t="str">
        <f t="shared" si="0"/>
        <v/>
      </c>
      <c r="U27" s="524"/>
      <c r="V27" s="525"/>
      <c r="W27" s="590"/>
      <c r="X27" s="591"/>
      <c r="Y27" s="591"/>
      <c r="Z27" s="591"/>
      <c r="AA27" s="529" t="s">
        <v>102</v>
      </c>
      <c r="AB27" s="529"/>
      <c r="AC27" s="592"/>
      <c r="AD27" s="592"/>
      <c r="AE27" s="592"/>
      <c r="AF27" s="592"/>
      <c r="AG27" s="529" t="s">
        <v>113</v>
      </c>
      <c r="AH27" s="529"/>
      <c r="AI27" s="529"/>
      <c r="AJ27" s="530" t="str">
        <f t="shared" si="1"/>
        <v/>
      </c>
      <c r="AK27" s="530"/>
      <c r="AL27" s="530"/>
      <c r="AM27" s="157" t="s">
        <v>114</v>
      </c>
      <c r="AN27" s="158"/>
      <c r="AO27" s="613"/>
      <c r="AP27" s="613"/>
      <c r="AQ27" s="613"/>
      <c r="AR27" s="613"/>
      <c r="AS27" s="614"/>
      <c r="AT27" s="609"/>
      <c r="AU27" s="609"/>
      <c r="AV27" s="609"/>
      <c r="AW27" s="609"/>
      <c r="AX27" s="609"/>
      <c r="AY27" s="609"/>
      <c r="AZ27" s="609"/>
      <c r="BA27" s="609"/>
      <c r="BB27" s="609"/>
      <c r="BC27" s="609"/>
      <c r="BD27" s="609"/>
      <c r="BE27" s="609"/>
      <c r="BF27" s="610"/>
    </row>
    <row r="28" spans="1:59">
      <c r="A28" s="498"/>
      <c r="B28" s="599"/>
      <c r="C28" s="600"/>
      <c r="D28" s="601"/>
      <c r="E28" s="604"/>
      <c r="F28" s="580"/>
      <c r="G28" s="581"/>
      <c r="H28" s="581"/>
      <c r="I28" s="581"/>
      <c r="J28" s="581"/>
      <c r="K28" s="581"/>
      <c r="L28" s="581"/>
      <c r="M28" s="581"/>
      <c r="N28" s="581"/>
      <c r="O28" s="581"/>
      <c r="P28" s="581"/>
      <c r="Q28" s="581"/>
      <c r="R28" s="581"/>
      <c r="S28" s="582"/>
      <c r="T28" s="583" t="str">
        <f t="shared" si="0"/>
        <v/>
      </c>
      <c r="U28" s="584"/>
      <c r="V28" s="585"/>
      <c r="W28" s="586"/>
      <c r="X28" s="587"/>
      <c r="Y28" s="587"/>
      <c r="Z28" s="587"/>
      <c r="AA28" s="554" t="s">
        <v>102</v>
      </c>
      <c r="AB28" s="554"/>
      <c r="AC28" s="588"/>
      <c r="AD28" s="588"/>
      <c r="AE28" s="588"/>
      <c r="AF28" s="588"/>
      <c r="AG28" s="554" t="s">
        <v>113</v>
      </c>
      <c r="AH28" s="554"/>
      <c r="AI28" s="554"/>
      <c r="AJ28" s="608" t="str">
        <f t="shared" si="1"/>
        <v/>
      </c>
      <c r="AK28" s="608"/>
      <c r="AL28" s="608"/>
      <c r="AM28" s="110" t="s">
        <v>114</v>
      </c>
      <c r="AN28" s="159"/>
      <c r="AO28" s="615"/>
      <c r="AP28" s="615"/>
      <c r="AQ28" s="615"/>
      <c r="AR28" s="615"/>
      <c r="AS28" s="616"/>
      <c r="AT28" s="611"/>
      <c r="AU28" s="611"/>
      <c r="AV28" s="611"/>
      <c r="AW28" s="611"/>
      <c r="AX28" s="611"/>
      <c r="AY28" s="611"/>
      <c r="AZ28" s="611"/>
      <c r="BA28" s="611"/>
      <c r="BB28" s="611"/>
      <c r="BC28" s="611"/>
      <c r="BD28" s="611"/>
      <c r="BE28" s="611"/>
      <c r="BF28" s="612"/>
    </row>
    <row r="29" spans="1:59">
      <c r="A29" s="498">
        <v>2</v>
      </c>
      <c r="B29" s="593" t="str">
        <f>IF($R12="","",IF($E29&gt;$AQ$12,"",$B24+1))</f>
        <v/>
      </c>
      <c r="C29" s="594"/>
      <c r="D29" s="595"/>
      <c r="E29" s="602">
        <v>2</v>
      </c>
      <c r="F29" s="572"/>
      <c r="G29" s="573"/>
      <c r="H29" s="573"/>
      <c r="I29" s="573"/>
      <c r="J29" s="573"/>
      <c r="K29" s="573"/>
      <c r="L29" s="573"/>
      <c r="M29" s="573"/>
      <c r="N29" s="573"/>
      <c r="O29" s="573"/>
      <c r="P29" s="573"/>
      <c r="Q29" s="573"/>
      <c r="R29" s="573"/>
      <c r="S29" s="574"/>
      <c r="T29" s="537" t="str">
        <f t="shared" si="0"/>
        <v/>
      </c>
      <c r="U29" s="538"/>
      <c r="V29" s="539"/>
      <c r="W29" s="605"/>
      <c r="X29" s="606"/>
      <c r="Y29" s="606"/>
      <c r="Z29" s="606"/>
      <c r="AA29" s="543" t="s">
        <v>102</v>
      </c>
      <c r="AB29" s="543"/>
      <c r="AC29" s="607"/>
      <c r="AD29" s="607"/>
      <c r="AE29" s="607"/>
      <c r="AF29" s="607"/>
      <c r="AG29" s="543" t="s">
        <v>113</v>
      </c>
      <c r="AH29" s="543"/>
      <c r="AI29" s="543"/>
      <c r="AJ29" s="544" t="str">
        <f t="shared" si="1"/>
        <v/>
      </c>
      <c r="AK29" s="544"/>
      <c r="AL29" s="544"/>
      <c r="AM29" s="155" t="s">
        <v>114</v>
      </c>
      <c r="AN29" s="156"/>
      <c r="AO29" s="613" t="str">
        <f>IF($B29="","",SUM($AJ29:$AL33))</f>
        <v/>
      </c>
      <c r="AP29" s="613"/>
      <c r="AQ29" s="613"/>
      <c r="AR29" s="613"/>
      <c r="AS29" s="614"/>
      <c r="AT29" s="609"/>
      <c r="AU29" s="609"/>
      <c r="AV29" s="609"/>
      <c r="AW29" s="609"/>
      <c r="AX29" s="609"/>
      <c r="AY29" s="609"/>
      <c r="AZ29" s="609"/>
      <c r="BA29" s="609"/>
      <c r="BB29" s="609"/>
      <c r="BC29" s="609"/>
      <c r="BD29" s="609"/>
      <c r="BE29" s="609"/>
      <c r="BF29" s="610"/>
    </row>
    <row r="30" spans="1:59">
      <c r="A30" s="498"/>
      <c r="B30" s="596"/>
      <c r="C30" s="597"/>
      <c r="D30" s="598"/>
      <c r="E30" s="603"/>
      <c r="F30" s="562"/>
      <c r="G30" s="563"/>
      <c r="H30" s="563"/>
      <c r="I30" s="563"/>
      <c r="J30" s="563"/>
      <c r="K30" s="563"/>
      <c r="L30" s="563"/>
      <c r="M30" s="563"/>
      <c r="N30" s="563"/>
      <c r="O30" s="563"/>
      <c r="P30" s="563"/>
      <c r="Q30" s="563"/>
      <c r="R30" s="563"/>
      <c r="S30" s="564"/>
      <c r="T30" s="523" t="str">
        <f t="shared" si="0"/>
        <v/>
      </c>
      <c r="U30" s="524"/>
      <c r="V30" s="525"/>
      <c r="W30" s="590"/>
      <c r="X30" s="591"/>
      <c r="Y30" s="591"/>
      <c r="Z30" s="591"/>
      <c r="AA30" s="529" t="s">
        <v>102</v>
      </c>
      <c r="AB30" s="529"/>
      <c r="AC30" s="592"/>
      <c r="AD30" s="592"/>
      <c r="AE30" s="592"/>
      <c r="AF30" s="592"/>
      <c r="AG30" s="529" t="s">
        <v>113</v>
      </c>
      <c r="AH30" s="529"/>
      <c r="AI30" s="529"/>
      <c r="AJ30" s="530" t="str">
        <f t="shared" si="1"/>
        <v/>
      </c>
      <c r="AK30" s="530"/>
      <c r="AL30" s="530"/>
      <c r="AM30" s="157" t="s">
        <v>114</v>
      </c>
      <c r="AN30" s="158"/>
      <c r="AO30" s="613"/>
      <c r="AP30" s="613"/>
      <c r="AQ30" s="613"/>
      <c r="AR30" s="613"/>
      <c r="AS30" s="614"/>
      <c r="AT30" s="609"/>
      <c r="AU30" s="609"/>
      <c r="AV30" s="609"/>
      <c r="AW30" s="609"/>
      <c r="AX30" s="609"/>
      <c r="AY30" s="609"/>
      <c r="AZ30" s="609"/>
      <c r="BA30" s="609"/>
      <c r="BB30" s="609"/>
      <c r="BC30" s="609"/>
      <c r="BD30" s="609"/>
      <c r="BE30" s="609"/>
      <c r="BF30" s="610"/>
    </row>
    <row r="31" spans="1:59">
      <c r="A31" s="498"/>
      <c r="B31" s="596"/>
      <c r="C31" s="597"/>
      <c r="D31" s="598"/>
      <c r="E31" s="603"/>
      <c r="F31" s="562"/>
      <c r="G31" s="563"/>
      <c r="H31" s="563"/>
      <c r="I31" s="563"/>
      <c r="J31" s="563"/>
      <c r="K31" s="563"/>
      <c r="L31" s="563"/>
      <c r="M31" s="563"/>
      <c r="N31" s="563"/>
      <c r="O31" s="563"/>
      <c r="P31" s="563"/>
      <c r="Q31" s="563"/>
      <c r="R31" s="563"/>
      <c r="S31" s="564"/>
      <c r="T31" s="523" t="str">
        <f t="shared" si="0"/>
        <v/>
      </c>
      <c r="U31" s="524"/>
      <c r="V31" s="525"/>
      <c r="W31" s="590"/>
      <c r="X31" s="591"/>
      <c r="Y31" s="591"/>
      <c r="Z31" s="591"/>
      <c r="AA31" s="529" t="s">
        <v>102</v>
      </c>
      <c r="AB31" s="529"/>
      <c r="AC31" s="592"/>
      <c r="AD31" s="592"/>
      <c r="AE31" s="592"/>
      <c r="AF31" s="592"/>
      <c r="AG31" s="529" t="s">
        <v>113</v>
      </c>
      <c r="AH31" s="529"/>
      <c r="AI31" s="529"/>
      <c r="AJ31" s="530" t="str">
        <f t="shared" si="1"/>
        <v/>
      </c>
      <c r="AK31" s="530"/>
      <c r="AL31" s="530"/>
      <c r="AM31" s="157" t="s">
        <v>114</v>
      </c>
      <c r="AN31" s="158"/>
      <c r="AO31" s="613"/>
      <c r="AP31" s="613"/>
      <c r="AQ31" s="613"/>
      <c r="AR31" s="613"/>
      <c r="AS31" s="614"/>
      <c r="AT31" s="609"/>
      <c r="AU31" s="609"/>
      <c r="AV31" s="609"/>
      <c r="AW31" s="609"/>
      <c r="AX31" s="609"/>
      <c r="AY31" s="609"/>
      <c r="AZ31" s="609"/>
      <c r="BA31" s="609"/>
      <c r="BB31" s="609"/>
      <c r="BC31" s="609"/>
      <c r="BD31" s="609"/>
      <c r="BE31" s="609"/>
      <c r="BF31" s="610"/>
    </row>
    <row r="32" spans="1:59">
      <c r="A32" s="498"/>
      <c r="B32" s="596"/>
      <c r="C32" s="597"/>
      <c r="D32" s="598"/>
      <c r="E32" s="603"/>
      <c r="F32" s="562"/>
      <c r="G32" s="563"/>
      <c r="H32" s="563"/>
      <c r="I32" s="563"/>
      <c r="J32" s="563"/>
      <c r="K32" s="563"/>
      <c r="L32" s="563"/>
      <c r="M32" s="563"/>
      <c r="N32" s="563"/>
      <c r="O32" s="563"/>
      <c r="P32" s="563"/>
      <c r="Q32" s="563"/>
      <c r="R32" s="563"/>
      <c r="S32" s="564"/>
      <c r="T32" s="523" t="str">
        <f t="shared" si="0"/>
        <v/>
      </c>
      <c r="U32" s="524"/>
      <c r="V32" s="525"/>
      <c r="W32" s="590"/>
      <c r="X32" s="591"/>
      <c r="Y32" s="591"/>
      <c r="Z32" s="591"/>
      <c r="AA32" s="529" t="s">
        <v>102</v>
      </c>
      <c r="AB32" s="529"/>
      <c r="AC32" s="592"/>
      <c r="AD32" s="592"/>
      <c r="AE32" s="592"/>
      <c r="AF32" s="592"/>
      <c r="AG32" s="529" t="s">
        <v>113</v>
      </c>
      <c r="AH32" s="529"/>
      <c r="AI32" s="529"/>
      <c r="AJ32" s="530" t="str">
        <f t="shared" si="1"/>
        <v/>
      </c>
      <c r="AK32" s="530"/>
      <c r="AL32" s="530"/>
      <c r="AM32" s="157" t="s">
        <v>114</v>
      </c>
      <c r="AN32" s="158"/>
      <c r="AO32" s="613"/>
      <c r="AP32" s="613"/>
      <c r="AQ32" s="613"/>
      <c r="AR32" s="613"/>
      <c r="AS32" s="614"/>
      <c r="AT32" s="609"/>
      <c r="AU32" s="609"/>
      <c r="AV32" s="609"/>
      <c r="AW32" s="609"/>
      <c r="AX32" s="609"/>
      <c r="AY32" s="609"/>
      <c r="AZ32" s="609"/>
      <c r="BA32" s="609"/>
      <c r="BB32" s="609"/>
      <c r="BC32" s="609"/>
      <c r="BD32" s="609"/>
      <c r="BE32" s="609"/>
      <c r="BF32" s="610"/>
    </row>
    <row r="33" spans="1:58">
      <c r="A33" s="498"/>
      <c r="B33" s="599"/>
      <c r="C33" s="600"/>
      <c r="D33" s="601"/>
      <c r="E33" s="604"/>
      <c r="F33" s="580"/>
      <c r="G33" s="581"/>
      <c r="H33" s="581"/>
      <c r="I33" s="581"/>
      <c r="J33" s="581"/>
      <c r="K33" s="581"/>
      <c r="L33" s="581"/>
      <c r="M33" s="581"/>
      <c r="N33" s="581"/>
      <c r="O33" s="581"/>
      <c r="P33" s="581"/>
      <c r="Q33" s="581"/>
      <c r="R33" s="581"/>
      <c r="S33" s="582"/>
      <c r="T33" s="583" t="str">
        <f t="shared" si="0"/>
        <v/>
      </c>
      <c r="U33" s="584"/>
      <c r="V33" s="585"/>
      <c r="W33" s="586"/>
      <c r="X33" s="587"/>
      <c r="Y33" s="587"/>
      <c r="Z33" s="587"/>
      <c r="AA33" s="554" t="s">
        <v>102</v>
      </c>
      <c r="AB33" s="554"/>
      <c r="AC33" s="588"/>
      <c r="AD33" s="588"/>
      <c r="AE33" s="588"/>
      <c r="AF33" s="588"/>
      <c r="AG33" s="554" t="s">
        <v>113</v>
      </c>
      <c r="AH33" s="554"/>
      <c r="AI33" s="554"/>
      <c r="AJ33" s="608" t="str">
        <f t="shared" si="1"/>
        <v/>
      </c>
      <c r="AK33" s="608"/>
      <c r="AL33" s="608"/>
      <c r="AM33" s="110" t="s">
        <v>114</v>
      </c>
      <c r="AN33" s="159"/>
      <c r="AO33" s="615"/>
      <c r="AP33" s="615"/>
      <c r="AQ33" s="615"/>
      <c r="AR33" s="615"/>
      <c r="AS33" s="616"/>
      <c r="AT33" s="611"/>
      <c r="AU33" s="611"/>
      <c r="AV33" s="611"/>
      <c r="AW33" s="611"/>
      <c r="AX33" s="611"/>
      <c r="AY33" s="611"/>
      <c r="AZ33" s="611"/>
      <c r="BA33" s="611"/>
      <c r="BB33" s="611"/>
      <c r="BC33" s="611"/>
      <c r="BD33" s="611"/>
      <c r="BE33" s="611"/>
      <c r="BF33" s="612"/>
    </row>
    <row r="34" spans="1:58">
      <c r="A34" s="498">
        <v>3</v>
      </c>
      <c r="B34" s="593" t="str">
        <f>IF($R12="","",IF($E34&gt;$AQ$12,"",$B29+1))</f>
        <v/>
      </c>
      <c r="C34" s="594"/>
      <c r="D34" s="595"/>
      <c r="E34" s="602">
        <v>3</v>
      </c>
      <c r="F34" s="572"/>
      <c r="G34" s="573"/>
      <c r="H34" s="573"/>
      <c r="I34" s="573"/>
      <c r="J34" s="573"/>
      <c r="K34" s="573"/>
      <c r="L34" s="573"/>
      <c r="M34" s="573"/>
      <c r="N34" s="573"/>
      <c r="O34" s="573"/>
      <c r="P34" s="573"/>
      <c r="Q34" s="573"/>
      <c r="R34" s="573"/>
      <c r="S34" s="574"/>
      <c r="T34" s="537" t="str">
        <f t="shared" si="0"/>
        <v/>
      </c>
      <c r="U34" s="538"/>
      <c r="V34" s="539"/>
      <c r="W34" s="605"/>
      <c r="X34" s="606"/>
      <c r="Y34" s="606"/>
      <c r="Z34" s="606"/>
      <c r="AA34" s="543" t="s">
        <v>102</v>
      </c>
      <c r="AB34" s="543"/>
      <c r="AC34" s="607"/>
      <c r="AD34" s="607"/>
      <c r="AE34" s="607"/>
      <c r="AF34" s="607"/>
      <c r="AG34" s="543" t="s">
        <v>113</v>
      </c>
      <c r="AH34" s="543"/>
      <c r="AI34" s="543"/>
      <c r="AJ34" s="544" t="str">
        <f t="shared" si="1"/>
        <v/>
      </c>
      <c r="AK34" s="544"/>
      <c r="AL34" s="544"/>
      <c r="AM34" s="155" t="s">
        <v>114</v>
      </c>
      <c r="AN34" s="156"/>
      <c r="AO34" s="613" t="str">
        <f>IF($B34="","",SUM($AJ34:$AL38))</f>
        <v/>
      </c>
      <c r="AP34" s="613"/>
      <c r="AQ34" s="613"/>
      <c r="AR34" s="613"/>
      <c r="AS34" s="614"/>
      <c r="AT34" s="609"/>
      <c r="AU34" s="609"/>
      <c r="AV34" s="609"/>
      <c r="AW34" s="609"/>
      <c r="AX34" s="609"/>
      <c r="AY34" s="609"/>
      <c r="AZ34" s="609"/>
      <c r="BA34" s="609"/>
      <c r="BB34" s="609"/>
      <c r="BC34" s="609"/>
      <c r="BD34" s="609"/>
      <c r="BE34" s="609"/>
      <c r="BF34" s="610"/>
    </row>
    <row r="35" spans="1:58">
      <c r="A35" s="498"/>
      <c r="B35" s="596"/>
      <c r="C35" s="597"/>
      <c r="D35" s="598"/>
      <c r="E35" s="603"/>
      <c r="F35" s="562"/>
      <c r="G35" s="563"/>
      <c r="H35" s="563"/>
      <c r="I35" s="563"/>
      <c r="J35" s="563"/>
      <c r="K35" s="563"/>
      <c r="L35" s="563"/>
      <c r="M35" s="563"/>
      <c r="N35" s="563"/>
      <c r="O35" s="563"/>
      <c r="P35" s="563"/>
      <c r="Q35" s="563"/>
      <c r="R35" s="563"/>
      <c r="S35" s="564"/>
      <c r="T35" s="523" t="str">
        <f t="shared" si="0"/>
        <v/>
      </c>
      <c r="U35" s="524"/>
      <c r="V35" s="525"/>
      <c r="W35" s="590"/>
      <c r="X35" s="591"/>
      <c r="Y35" s="591"/>
      <c r="Z35" s="591"/>
      <c r="AA35" s="529" t="s">
        <v>102</v>
      </c>
      <c r="AB35" s="529"/>
      <c r="AC35" s="592"/>
      <c r="AD35" s="592"/>
      <c r="AE35" s="592"/>
      <c r="AF35" s="592"/>
      <c r="AG35" s="529" t="s">
        <v>113</v>
      </c>
      <c r="AH35" s="529"/>
      <c r="AI35" s="529"/>
      <c r="AJ35" s="530" t="str">
        <f t="shared" si="1"/>
        <v/>
      </c>
      <c r="AK35" s="530"/>
      <c r="AL35" s="530"/>
      <c r="AM35" s="157" t="s">
        <v>114</v>
      </c>
      <c r="AN35" s="158"/>
      <c r="AO35" s="613"/>
      <c r="AP35" s="613"/>
      <c r="AQ35" s="613"/>
      <c r="AR35" s="613"/>
      <c r="AS35" s="614"/>
      <c r="AT35" s="609"/>
      <c r="AU35" s="609"/>
      <c r="AV35" s="609"/>
      <c r="AW35" s="609"/>
      <c r="AX35" s="609"/>
      <c r="AY35" s="609"/>
      <c r="AZ35" s="609"/>
      <c r="BA35" s="609"/>
      <c r="BB35" s="609"/>
      <c r="BC35" s="609"/>
      <c r="BD35" s="609"/>
      <c r="BE35" s="609"/>
      <c r="BF35" s="610"/>
    </row>
    <row r="36" spans="1:58">
      <c r="A36" s="498"/>
      <c r="B36" s="596"/>
      <c r="C36" s="597"/>
      <c r="D36" s="598"/>
      <c r="E36" s="603"/>
      <c r="F36" s="562"/>
      <c r="G36" s="563"/>
      <c r="H36" s="563"/>
      <c r="I36" s="563"/>
      <c r="J36" s="563"/>
      <c r="K36" s="563"/>
      <c r="L36" s="563"/>
      <c r="M36" s="563"/>
      <c r="N36" s="563"/>
      <c r="O36" s="563"/>
      <c r="P36" s="563"/>
      <c r="Q36" s="563"/>
      <c r="R36" s="563"/>
      <c r="S36" s="564"/>
      <c r="T36" s="523" t="str">
        <f t="shared" si="0"/>
        <v/>
      </c>
      <c r="U36" s="524"/>
      <c r="V36" s="525"/>
      <c r="W36" s="590"/>
      <c r="X36" s="591"/>
      <c r="Y36" s="591"/>
      <c r="Z36" s="591"/>
      <c r="AA36" s="529" t="s">
        <v>102</v>
      </c>
      <c r="AB36" s="529"/>
      <c r="AC36" s="592"/>
      <c r="AD36" s="592"/>
      <c r="AE36" s="592"/>
      <c r="AF36" s="592"/>
      <c r="AG36" s="529" t="s">
        <v>113</v>
      </c>
      <c r="AH36" s="529"/>
      <c r="AI36" s="529"/>
      <c r="AJ36" s="530" t="str">
        <f t="shared" si="1"/>
        <v/>
      </c>
      <c r="AK36" s="530"/>
      <c r="AL36" s="530"/>
      <c r="AM36" s="157" t="s">
        <v>114</v>
      </c>
      <c r="AN36" s="158"/>
      <c r="AO36" s="613"/>
      <c r="AP36" s="613"/>
      <c r="AQ36" s="613"/>
      <c r="AR36" s="613"/>
      <c r="AS36" s="614"/>
      <c r="AT36" s="609"/>
      <c r="AU36" s="609"/>
      <c r="AV36" s="609"/>
      <c r="AW36" s="609"/>
      <c r="AX36" s="609"/>
      <c r="AY36" s="609"/>
      <c r="AZ36" s="609"/>
      <c r="BA36" s="609"/>
      <c r="BB36" s="609"/>
      <c r="BC36" s="609"/>
      <c r="BD36" s="609"/>
      <c r="BE36" s="609"/>
      <c r="BF36" s="610"/>
    </row>
    <row r="37" spans="1:58">
      <c r="A37" s="498"/>
      <c r="B37" s="596"/>
      <c r="C37" s="597"/>
      <c r="D37" s="598"/>
      <c r="E37" s="603"/>
      <c r="F37" s="562"/>
      <c r="G37" s="563"/>
      <c r="H37" s="563"/>
      <c r="I37" s="563"/>
      <c r="J37" s="563"/>
      <c r="K37" s="563"/>
      <c r="L37" s="563"/>
      <c r="M37" s="563"/>
      <c r="N37" s="563"/>
      <c r="O37" s="563"/>
      <c r="P37" s="563"/>
      <c r="Q37" s="563"/>
      <c r="R37" s="563"/>
      <c r="S37" s="564"/>
      <c r="T37" s="523" t="str">
        <f t="shared" si="0"/>
        <v/>
      </c>
      <c r="U37" s="524"/>
      <c r="V37" s="525"/>
      <c r="W37" s="590"/>
      <c r="X37" s="591"/>
      <c r="Y37" s="591"/>
      <c r="Z37" s="591"/>
      <c r="AA37" s="529" t="s">
        <v>102</v>
      </c>
      <c r="AB37" s="529"/>
      <c r="AC37" s="592"/>
      <c r="AD37" s="592"/>
      <c r="AE37" s="592"/>
      <c r="AF37" s="592"/>
      <c r="AG37" s="529" t="s">
        <v>113</v>
      </c>
      <c r="AH37" s="529"/>
      <c r="AI37" s="529"/>
      <c r="AJ37" s="530" t="str">
        <f t="shared" si="1"/>
        <v/>
      </c>
      <c r="AK37" s="530"/>
      <c r="AL37" s="530"/>
      <c r="AM37" s="157" t="s">
        <v>114</v>
      </c>
      <c r="AN37" s="158"/>
      <c r="AO37" s="613"/>
      <c r="AP37" s="613"/>
      <c r="AQ37" s="613"/>
      <c r="AR37" s="613"/>
      <c r="AS37" s="614"/>
      <c r="AT37" s="609"/>
      <c r="AU37" s="609"/>
      <c r="AV37" s="609"/>
      <c r="AW37" s="609"/>
      <c r="AX37" s="609"/>
      <c r="AY37" s="609"/>
      <c r="AZ37" s="609"/>
      <c r="BA37" s="609"/>
      <c r="BB37" s="609"/>
      <c r="BC37" s="609"/>
      <c r="BD37" s="609"/>
      <c r="BE37" s="609"/>
      <c r="BF37" s="610"/>
    </row>
    <row r="38" spans="1:58">
      <c r="A38" s="498"/>
      <c r="B38" s="599"/>
      <c r="C38" s="600"/>
      <c r="D38" s="601"/>
      <c r="E38" s="604"/>
      <c r="F38" s="580"/>
      <c r="G38" s="581"/>
      <c r="H38" s="581"/>
      <c r="I38" s="581"/>
      <c r="J38" s="581"/>
      <c r="K38" s="581"/>
      <c r="L38" s="581"/>
      <c r="M38" s="581"/>
      <c r="N38" s="581"/>
      <c r="O38" s="581"/>
      <c r="P38" s="581"/>
      <c r="Q38" s="581"/>
      <c r="R38" s="581"/>
      <c r="S38" s="582"/>
      <c r="T38" s="583" t="str">
        <f t="shared" si="0"/>
        <v/>
      </c>
      <c r="U38" s="584"/>
      <c r="V38" s="585"/>
      <c r="W38" s="586"/>
      <c r="X38" s="587"/>
      <c r="Y38" s="587"/>
      <c r="Z38" s="587"/>
      <c r="AA38" s="554" t="s">
        <v>102</v>
      </c>
      <c r="AB38" s="554"/>
      <c r="AC38" s="588"/>
      <c r="AD38" s="588"/>
      <c r="AE38" s="588"/>
      <c r="AF38" s="588"/>
      <c r="AG38" s="554" t="s">
        <v>113</v>
      </c>
      <c r="AH38" s="554"/>
      <c r="AI38" s="554"/>
      <c r="AJ38" s="608" t="str">
        <f t="shared" si="1"/>
        <v/>
      </c>
      <c r="AK38" s="608"/>
      <c r="AL38" s="608"/>
      <c r="AM38" s="110" t="s">
        <v>114</v>
      </c>
      <c r="AN38" s="159"/>
      <c r="AO38" s="615"/>
      <c r="AP38" s="615"/>
      <c r="AQ38" s="615"/>
      <c r="AR38" s="615"/>
      <c r="AS38" s="616"/>
      <c r="AT38" s="611"/>
      <c r="AU38" s="611"/>
      <c r="AV38" s="611"/>
      <c r="AW38" s="611"/>
      <c r="AX38" s="611"/>
      <c r="AY38" s="611"/>
      <c r="AZ38" s="611"/>
      <c r="BA38" s="611"/>
      <c r="BB38" s="611"/>
      <c r="BC38" s="611"/>
      <c r="BD38" s="611"/>
      <c r="BE38" s="611"/>
      <c r="BF38" s="612"/>
    </row>
    <row r="39" spans="1:58">
      <c r="A39" s="498">
        <v>4</v>
      </c>
      <c r="B39" s="593" t="str">
        <f>IF($R12="","",IF($E39&gt;$AQ$12,"",$B34+1))</f>
        <v/>
      </c>
      <c r="C39" s="594"/>
      <c r="D39" s="595"/>
      <c r="E39" s="602">
        <v>4</v>
      </c>
      <c r="F39" s="572"/>
      <c r="G39" s="573"/>
      <c r="H39" s="573"/>
      <c r="I39" s="573"/>
      <c r="J39" s="573"/>
      <c r="K39" s="573"/>
      <c r="L39" s="573"/>
      <c r="M39" s="573"/>
      <c r="N39" s="573"/>
      <c r="O39" s="573"/>
      <c r="P39" s="573"/>
      <c r="Q39" s="573"/>
      <c r="R39" s="573"/>
      <c r="S39" s="574"/>
      <c r="T39" s="537" t="str">
        <f t="shared" si="0"/>
        <v/>
      </c>
      <c r="U39" s="538"/>
      <c r="V39" s="539"/>
      <c r="W39" s="605"/>
      <c r="X39" s="606"/>
      <c r="Y39" s="606"/>
      <c r="Z39" s="606"/>
      <c r="AA39" s="543" t="s">
        <v>102</v>
      </c>
      <c r="AB39" s="543"/>
      <c r="AC39" s="607"/>
      <c r="AD39" s="607"/>
      <c r="AE39" s="607"/>
      <c r="AF39" s="607"/>
      <c r="AG39" s="543" t="s">
        <v>113</v>
      </c>
      <c r="AH39" s="543"/>
      <c r="AI39" s="543"/>
      <c r="AJ39" s="544" t="str">
        <f t="shared" si="1"/>
        <v/>
      </c>
      <c r="AK39" s="544"/>
      <c r="AL39" s="544"/>
      <c r="AM39" s="155" t="s">
        <v>114</v>
      </c>
      <c r="AN39" s="156"/>
      <c r="AO39" s="613" t="str">
        <f>IF($B39="","",SUM($AJ39:$AL43))</f>
        <v/>
      </c>
      <c r="AP39" s="613"/>
      <c r="AQ39" s="613"/>
      <c r="AR39" s="613"/>
      <c r="AS39" s="614"/>
      <c r="AT39" s="609"/>
      <c r="AU39" s="609"/>
      <c r="AV39" s="609"/>
      <c r="AW39" s="609"/>
      <c r="AX39" s="609"/>
      <c r="AY39" s="609"/>
      <c r="AZ39" s="609"/>
      <c r="BA39" s="609"/>
      <c r="BB39" s="609"/>
      <c r="BC39" s="609"/>
      <c r="BD39" s="609"/>
      <c r="BE39" s="609"/>
      <c r="BF39" s="610"/>
    </row>
    <row r="40" spans="1:58">
      <c r="A40" s="498"/>
      <c r="B40" s="596"/>
      <c r="C40" s="597"/>
      <c r="D40" s="598"/>
      <c r="E40" s="603"/>
      <c r="F40" s="562"/>
      <c r="G40" s="563"/>
      <c r="H40" s="563"/>
      <c r="I40" s="563"/>
      <c r="J40" s="563"/>
      <c r="K40" s="563"/>
      <c r="L40" s="563"/>
      <c r="M40" s="563"/>
      <c r="N40" s="563"/>
      <c r="O40" s="563"/>
      <c r="P40" s="563"/>
      <c r="Q40" s="563"/>
      <c r="R40" s="563"/>
      <c r="S40" s="564"/>
      <c r="T40" s="523" t="str">
        <f t="shared" si="0"/>
        <v/>
      </c>
      <c r="U40" s="524"/>
      <c r="V40" s="525"/>
      <c r="W40" s="590"/>
      <c r="X40" s="591"/>
      <c r="Y40" s="591"/>
      <c r="Z40" s="591"/>
      <c r="AA40" s="529" t="s">
        <v>102</v>
      </c>
      <c r="AB40" s="529"/>
      <c r="AC40" s="592"/>
      <c r="AD40" s="592"/>
      <c r="AE40" s="592"/>
      <c r="AF40" s="592"/>
      <c r="AG40" s="529" t="s">
        <v>113</v>
      </c>
      <c r="AH40" s="529"/>
      <c r="AI40" s="529"/>
      <c r="AJ40" s="530" t="str">
        <f t="shared" si="1"/>
        <v/>
      </c>
      <c r="AK40" s="530"/>
      <c r="AL40" s="530"/>
      <c r="AM40" s="157" t="s">
        <v>114</v>
      </c>
      <c r="AN40" s="158"/>
      <c r="AO40" s="613"/>
      <c r="AP40" s="613"/>
      <c r="AQ40" s="613"/>
      <c r="AR40" s="613"/>
      <c r="AS40" s="614"/>
      <c r="AT40" s="609"/>
      <c r="AU40" s="609"/>
      <c r="AV40" s="609"/>
      <c r="AW40" s="609"/>
      <c r="AX40" s="609"/>
      <c r="AY40" s="609"/>
      <c r="AZ40" s="609"/>
      <c r="BA40" s="609"/>
      <c r="BB40" s="609"/>
      <c r="BC40" s="609"/>
      <c r="BD40" s="609"/>
      <c r="BE40" s="609"/>
      <c r="BF40" s="610"/>
    </row>
    <row r="41" spans="1:58">
      <c r="A41" s="498"/>
      <c r="B41" s="596"/>
      <c r="C41" s="597"/>
      <c r="D41" s="598"/>
      <c r="E41" s="603"/>
      <c r="F41" s="562"/>
      <c r="G41" s="563"/>
      <c r="H41" s="563"/>
      <c r="I41" s="563"/>
      <c r="J41" s="563"/>
      <c r="K41" s="563"/>
      <c r="L41" s="563"/>
      <c r="M41" s="563"/>
      <c r="N41" s="563"/>
      <c r="O41" s="563"/>
      <c r="P41" s="563"/>
      <c r="Q41" s="563"/>
      <c r="R41" s="563"/>
      <c r="S41" s="564"/>
      <c r="T41" s="523" t="str">
        <f t="shared" si="0"/>
        <v/>
      </c>
      <c r="U41" s="524"/>
      <c r="V41" s="525"/>
      <c r="W41" s="590"/>
      <c r="X41" s="591"/>
      <c r="Y41" s="591"/>
      <c r="Z41" s="591"/>
      <c r="AA41" s="529" t="s">
        <v>102</v>
      </c>
      <c r="AB41" s="529"/>
      <c r="AC41" s="592"/>
      <c r="AD41" s="592"/>
      <c r="AE41" s="592"/>
      <c r="AF41" s="592"/>
      <c r="AG41" s="529" t="s">
        <v>113</v>
      </c>
      <c r="AH41" s="529"/>
      <c r="AI41" s="529"/>
      <c r="AJ41" s="530" t="str">
        <f t="shared" si="1"/>
        <v/>
      </c>
      <c r="AK41" s="530"/>
      <c r="AL41" s="530"/>
      <c r="AM41" s="157" t="s">
        <v>114</v>
      </c>
      <c r="AN41" s="158"/>
      <c r="AO41" s="613"/>
      <c r="AP41" s="613"/>
      <c r="AQ41" s="613"/>
      <c r="AR41" s="613"/>
      <c r="AS41" s="614"/>
      <c r="AT41" s="609"/>
      <c r="AU41" s="609"/>
      <c r="AV41" s="609"/>
      <c r="AW41" s="609"/>
      <c r="AX41" s="609"/>
      <c r="AY41" s="609"/>
      <c r="AZ41" s="609"/>
      <c r="BA41" s="609"/>
      <c r="BB41" s="609"/>
      <c r="BC41" s="609"/>
      <c r="BD41" s="609"/>
      <c r="BE41" s="609"/>
      <c r="BF41" s="610"/>
    </row>
    <row r="42" spans="1:58">
      <c r="A42" s="498"/>
      <c r="B42" s="596"/>
      <c r="C42" s="597"/>
      <c r="D42" s="598"/>
      <c r="E42" s="603"/>
      <c r="F42" s="562"/>
      <c r="G42" s="563"/>
      <c r="H42" s="563"/>
      <c r="I42" s="563"/>
      <c r="J42" s="563"/>
      <c r="K42" s="563"/>
      <c r="L42" s="563"/>
      <c r="M42" s="563"/>
      <c r="N42" s="563"/>
      <c r="O42" s="563"/>
      <c r="P42" s="563"/>
      <c r="Q42" s="563"/>
      <c r="R42" s="563"/>
      <c r="S42" s="564"/>
      <c r="T42" s="523" t="str">
        <f t="shared" si="0"/>
        <v/>
      </c>
      <c r="U42" s="524"/>
      <c r="V42" s="525"/>
      <c r="W42" s="590"/>
      <c r="X42" s="591"/>
      <c r="Y42" s="591"/>
      <c r="Z42" s="591"/>
      <c r="AA42" s="529" t="s">
        <v>102</v>
      </c>
      <c r="AB42" s="529"/>
      <c r="AC42" s="592"/>
      <c r="AD42" s="592"/>
      <c r="AE42" s="592"/>
      <c r="AF42" s="592"/>
      <c r="AG42" s="529" t="s">
        <v>113</v>
      </c>
      <c r="AH42" s="529"/>
      <c r="AI42" s="529"/>
      <c r="AJ42" s="530" t="str">
        <f t="shared" si="1"/>
        <v/>
      </c>
      <c r="AK42" s="530"/>
      <c r="AL42" s="530"/>
      <c r="AM42" s="157" t="s">
        <v>114</v>
      </c>
      <c r="AN42" s="158"/>
      <c r="AO42" s="613"/>
      <c r="AP42" s="613"/>
      <c r="AQ42" s="613"/>
      <c r="AR42" s="613"/>
      <c r="AS42" s="614"/>
      <c r="AT42" s="609"/>
      <c r="AU42" s="609"/>
      <c r="AV42" s="609"/>
      <c r="AW42" s="609"/>
      <c r="AX42" s="609"/>
      <c r="AY42" s="609"/>
      <c r="AZ42" s="609"/>
      <c r="BA42" s="609"/>
      <c r="BB42" s="609"/>
      <c r="BC42" s="609"/>
      <c r="BD42" s="609"/>
      <c r="BE42" s="609"/>
      <c r="BF42" s="610"/>
    </row>
    <row r="43" spans="1:58">
      <c r="A43" s="498"/>
      <c r="B43" s="599"/>
      <c r="C43" s="600"/>
      <c r="D43" s="601"/>
      <c r="E43" s="604"/>
      <c r="F43" s="580"/>
      <c r="G43" s="581"/>
      <c r="H43" s="581"/>
      <c r="I43" s="581"/>
      <c r="J43" s="581"/>
      <c r="K43" s="581"/>
      <c r="L43" s="581"/>
      <c r="M43" s="581"/>
      <c r="N43" s="581"/>
      <c r="O43" s="581"/>
      <c r="P43" s="581"/>
      <c r="Q43" s="581"/>
      <c r="R43" s="581"/>
      <c r="S43" s="582"/>
      <c r="T43" s="583" t="str">
        <f t="shared" si="0"/>
        <v/>
      </c>
      <c r="U43" s="584"/>
      <c r="V43" s="585"/>
      <c r="W43" s="586"/>
      <c r="X43" s="587"/>
      <c r="Y43" s="587"/>
      <c r="Z43" s="587"/>
      <c r="AA43" s="554" t="s">
        <v>102</v>
      </c>
      <c r="AB43" s="554"/>
      <c r="AC43" s="588"/>
      <c r="AD43" s="588"/>
      <c r="AE43" s="588"/>
      <c r="AF43" s="588"/>
      <c r="AG43" s="554" t="s">
        <v>113</v>
      </c>
      <c r="AH43" s="554"/>
      <c r="AI43" s="554"/>
      <c r="AJ43" s="608" t="str">
        <f t="shared" si="1"/>
        <v/>
      </c>
      <c r="AK43" s="608"/>
      <c r="AL43" s="608"/>
      <c r="AM43" s="110" t="s">
        <v>114</v>
      </c>
      <c r="AN43" s="159"/>
      <c r="AO43" s="615"/>
      <c r="AP43" s="615"/>
      <c r="AQ43" s="615"/>
      <c r="AR43" s="615"/>
      <c r="AS43" s="616"/>
      <c r="AT43" s="611"/>
      <c r="AU43" s="611"/>
      <c r="AV43" s="611"/>
      <c r="AW43" s="611"/>
      <c r="AX43" s="611"/>
      <c r="AY43" s="611"/>
      <c r="AZ43" s="611"/>
      <c r="BA43" s="611"/>
      <c r="BB43" s="611"/>
      <c r="BC43" s="611"/>
      <c r="BD43" s="611"/>
      <c r="BE43" s="611"/>
      <c r="BF43" s="612"/>
    </row>
    <row r="44" spans="1:58">
      <c r="A44" s="498">
        <v>5</v>
      </c>
      <c r="B44" s="593" t="str">
        <f>IF($R12="","",IF($E44&gt;$AQ$12,"",$B39+1))</f>
        <v/>
      </c>
      <c r="C44" s="594"/>
      <c r="D44" s="595"/>
      <c r="E44" s="602">
        <v>5</v>
      </c>
      <c r="F44" s="572"/>
      <c r="G44" s="573"/>
      <c r="H44" s="573"/>
      <c r="I44" s="573"/>
      <c r="J44" s="573"/>
      <c r="K44" s="573"/>
      <c r="L44" s="573"/>
      <c r="M44" s="573"/>
      <c r="N44" s="573"/>
      <c r="O44" s="573"/>
      <c r="P44" s="573"/>
      <c r="Q44" s="573"/>
      <c r="R44" s="573"/>
      <c r="S44" s="574"/>
      <c r="T44" s="537" t="str">
        <f t="shared" si="0"/>
        <v/>
      </c>
      <c r="U44" s="538"/>
      <c r="V44" s="539"/>
      <c r="W44" s="605"/>
      <c r="X44" s="606"/>
      <c r="Y44" s="606"/>
      <c r="Z44" s="606"/>
      <c r="AA44" s="543" t="s">
        <v>102</v>
      </c>
      <c r="AB44" s="543"/>
      <c r="AC44" s="607"/>
      <c r="AD44" s="607"/>
      <c r="AE44" s="607"/>
      <c r="AF44" s="607"/>
      <c r="AG44" s="543" t="s">
        <v>113</v>
      </c>
      <c r="AH44" s="543"/>
      <c r="AI44" s="543"/>
      <c r="AJ44" s="544" t="str">
        <f t="shared" si="1"/>
        <v/>
      </c>
      <c r="AK44" s="544"/>
      <c r="AL44" s="544"/>
      <c r="AM44" s="155" t="s">
        <v>114</v>
      </c>
      <c r="AN44" s="156"/>
      <c r="AO44" s="613" t="str">
        <f>IF($B44="","",SUM($AJ44:$AL48))</f>
        <v/>
      </c>
      <c r="AP44" s="613"/>
      <c r="AQ44" s="613"/>
      <c r="AR44" s="613"/>
      <c r="AS44" s="614"/>
      <c r="AT44" s="609"/>
      <c r="AU44" s="609"/>
      <c r="AV44" s="609"/>
      <c r="AW44" s="609"/>
      <c r="AX44" s="609"/>
      <c r="AY44" s="609"/>
      <c r="AZ44" s="609"/>
      <c r="BA44" s="609"/>
      <c r="BB44" s="609"/>
      <c r="BC44" s="609"/>
      <c r="BD44" s="609"/>
      <c r="BE44" s="609"/>
      <c r="BF44" s="610"/>
    </row>
    <row r="45" spans="1:58">
      <c r="A45" s="498"/>
      <c r="B45" s="596"/>
      <c r="C45" s="597"/>
      <c r="D45" s="598"/>
      <c r="E45" s="603"/>
      <c r="F45" s="562"/>
      <c r="G45" s="563"/>
      <c r="H45" s="563"/>
      <c r="I45" s="563"/>
      <c r="J45" s="563"/>
      <c r="K45" s="563"/>
      <c r="L45" s="563"/>
      <c r="M45" s="563"/>
      <c r="N45" s="563"/>
      <c r="O45" s="563"/>
      <c r="P45" s="563"/>
      <c r="Q45" s="563"/>
      <c r="R45" s="563"/>
      <c r="S45" s="564"/>
      <c r="T45" s="523" t="str">
        <f t="shared" si="0"/>
        <v/>
      </c>
      <c r="U45" s="524"/>
      <c r="V45" s="525"/>
      <c r="W45" s="590"/>
      <c r="X45" s="591"/>
      <c r="Y45" s="591"/>
      <c r="Z45" s="591"/>
      <c r="AA45" s="529" t="s">
        <v>102</v>
      </c>
      <c r="AB45" s="529"/>
      <c r="AC45" s="592"/>
      <c r="AD45" s="592"/>
      <c r="AE45" s="592"/>
      <c r="AF45" s="592"/>
      <c r="AG45" s="529" t="s">
        <v>113</v>
      </c>
      <c r="AH45" s="529"/>
      <c r="AI45" s="529"/>
      <c r="AJ45" s="530" t="str">
        <f t="shared" si="1"/>
        <v/>
      </c>
      <c r="AK45" s="530"/>
      <c r="AL45" s="530"/>
      <c r="AM45" s="157" t="s">
        <v>114</v>
      </c>
      <c r="AN45" s="158"/>
      <c r="AO45" s="613"/>
      <c r="AP45" s="613"/>
      <c r="AQ45" s="613"/>
      <c r="AR45" s="613"/>
      <c r="AS45" s="614"/>
      <c r="AT45" s="609"/>
      <c r="AU45" s="609"/>
      <c r="AV45" s="609"/>
      <c r="AW45" s="609"/>
      <c r="AX45" s="609"/>
      <c r="AY45" s="609"/>
      <c r="AZ45" s="609"/>
      <c r="BA45" s="609"/>
      <c r="BB45" s="609"/>
      <c r="BC45" s="609"/>
      <c r="BD45" s="609"/>
      <c r="BE45" s="609"/>
      <c r="BF45" s="610"/>
    </row>
    <row r="46" spans="1:58">
      <c r="A46" s="498"/>
      <c r="B46" s="596"/>
      <c r="C46" s="597"/>
      <c r="D46" s="598"/>
      <c r="E46" s="603"/>
      <c r="F46" s="562"/>
      <c r="G46" s="563"/>
      <c r="H46" s="563"/>
      <c r="I46" s="563"/>
      <c r="J46" s="563"/>
      <c r="K46" s="563"/>
      <c r="L46" s="563"/>
      <c r="M46" s="563"/>
      <c r="N46" s="563"/>
      <c r="O46" s="563"/>
      <c r="P46" s="563"/>
      <c r="Q46" s="563"/>
      <c r="R46" s="563"/>
      <c r="S46" s="564"/>
      <c r="T46" s="523" t="str">
        <f t="shared" si="0"/>
        <v/>
      </c>
      <c r="U46" s="524"/>
      <c r="V46" s="525"/>
      <c r="W46" s="590"/>
      <c r="X46" s="591"/>
      <c r="Y46" s="591"/>
      <c r="Z46" s="591"/>
      <c r="AA46" s="529" t="s">
        <v>102</v>
      </c>
      <c r="AB46" s="529"/>
      <c r="AC46" s="592"/>
      <c r="AD46" s="592"/>
      <c r="AE46" s="592"/>
      <c r="AF46" s="592"/>
      <c r="AG46" s="529" t="s">
        <v>113</v>
      </c>
      <c r="AH46" s="529"/>
      <c r="AI46" s="529"/>
      <c r="AJ46" s="530" t="str">
        <f t="shared" si="1"/>
        <v/>
      </c>
      <c r="AK46" s="530"/>
      <c r="AL46" s="530"/>
      <c r="AM46" s="157" t="s">
        <v>114</v>
      </c>
      <c r="AN46" s="158"/>
      <c r="AO46" s="613"/>
      <c r="AP46" s="613"/>
      <c r="AQ46" s="613"/>
      <c r="AR46" s="613"/>
      <c r="AS46" s="614"/>
      <c r="AT46" s="609"/>
      <c r="AU46" s="609"/>
      <c r="AV46" s="609"/>
      <c r="AW46" s="609"/>
      <c r="AX46" s="609"/>
      <c r="AY46" s="609"/>
      <c r="AZ46" s="609"/>
      <c r="BA46" s="609"/>
      <c r="BB46" s="609"/>
      <c r="BC46" s="609"/>
      <c r="BD46" s="609"/>
      <c r="BE46" s="609"/>
      <c r="BF46" s="610"/>
    </row>
    <row r="47" spans="1:58">
      <c r="A47" s="498"/>
      <c r="B47" s="596"/>
      <c r="C47" s="597"/>
      <c r="D47" s="598"/>
      <c r="E47" s="603"/>
      <c r="F47" s="562"/>
      <c r="G47" s="563"/>
      <c r="H47" s="563"/>
      <c r="I47" s="563"/>
      <c r="J47" s="563"/>
      <c r="K47" s="563"/>
      <c r="L47" s="563"/>
      <c r="M47" s="563"/>
      <c r="N47" s="563"/>
      <c r="O47" s="563"/>
      <c r="P47" s="563"/>
      <c r="Q47" s="563"/>
      <c r="R47" s="563"/>
      <c r="S47" s="564"/>
      <c r="T47" s="523" t="str">
        <f t="shared" si="0"/>
        <v/>
      </c>
      <c r="U47" s="524"/>
      <c r="V47" s="525"/>
      <c r="W47" s="590"/>
      <c r="X47" s="591"/>
      <c r="Y47" s="591"/>
      <c r="Z47" s="591"/>
      <c r="AA47" s="529" t="s">
        <v>102</v>
      </c>
      <c r="AB47" s="529"/>
      <c r="AC47" s="592"/>
      <c r="AD47" s="592"/>
      <c r="AE47" s="592"/>
      <c r="AF47" s="592"/>
      <c r="AG47" s="529" t="s">
        <v>113</v>
      </c>
      <c r="AH47" s="529"/>
      <c r="AI47" s="529"/>
      <c r="AJ47" s="530" t="str">
        <f t="shared" si="1"/>
        <v/>
      </c>
      <c r="AK47" s="530"/>
      <c r="AL47" s="530"/>
      <c r="AM47" s="157" t="s">
        <v>114</v>
      </c>
      <c r="AN47" s="158"/>
      <c r="AO47" s="613"/>
      <c r="AP47" s="613"/>
      <c r="AQ47" s="613"/>
      <c r="AR47" s="613"/>
      <c r="AS47" s="614"/>
      <c r="AT47" s="609"/>
      <c r="AU47" s="609"/>
      <c r="AV47" s="609"/>
      <c r="AW47" s="609"/>
      <c r="AX47" s="609"/>
      <c r="AY47" s="609"/>
      <c r="AZ47" s="609"/>
      <c r="BA47" s="609"/>
      <c r="BB47" s="609"/>
      <c r="BC47" s="609"/>
      <c r="BD47" s="609"/>
      <c r="BE47" s="609"/>
      <c r="BF47" s="610"/>
    </row>
    <row r="48" spans="1:58">
      <c r="A48" s="498"/>
      <c r="B48" s="599"/>
      <c r="C48" s="600"/>
      <c r="D48" s="601"/>
      <c r="E48" s="604"/>
      <c r="F48" s="580"/>
      <c r="G48" s="581"/>
      <c r="H48" s="581"/>
      <c r="I48" s="581"/>
      <c r="J48" s="581"/>
      <c r="K48" s="581"/>
      <c r="L48" s="581"/>
      <c r="M48" s="581"/>
      <c r="N48" s="581"/>
      <c r="O48" s="581"/>
      <c r="P48" s="581"/>
      <c r="Q48" s="581"/>
      <c r="R48" s="581"/>
      <c r="S48" s="582"/>
      <c r="T48" s="583" t="str">
        <f t="shared" si="0"/>
        <v/>
      </c>
      <c r="U48" s="584"/>
      <c r="V48" s="585"/>
      <c r="W48" s="586"/>
      <c r="X48" s="587"/>
      <c r="Y48" s="587"/>
      <c r="Z48" s="587"/>
      <c r="AA48" s="554" t="s">
        <v>102</v>
      </c>
      <c r="AB48" s="554"/>
      <c r="AC48" s="588"/>
      <c r="AD48" s="588"/>
      <c r="AE48" s="588"/>
      <c r="AF48" s="588"/>
      <c r="AG48" s="554" t="s">
        <v>113</v>
      </c>
      <c r="AH48" s="554"/>
      <c r="AI48" s="554"/>
      <c r="AJ48" s="608" t="str">
        <f t="shared" si="1"/>
        <v/>
      </c>
      <c r="AK48" s="608"/>
      <c r="AL48" s="608"/>
      <c r="AM48" s="110" t="s">
        <v>114</v>
      </c>
      <c r="AN48" s="159"/>
      <c r="AO48" s="615"/>
      <c r="AP48" s="615"/>
      <c r="AQ48" s="615"/>
      <c r="AR48" s="615"/>
      <c r="AS48" s="616"/>
      <c r="AT48" s="611"/>
      <c r="AU48" s="611"/>
      <c r="AV48" s="611"/>
      <c r="AW48" s="611"/>
      <c r="AX48" s="611"/>
      <c r="AY48" s="611"/>
      <c r="AZ48" s="611"/>
      <c r="BA48" s="611"/>
      <c r="BB48" s="611"/>
      <c r="BC48" s="611"/>
      <c r="BD48" s="611"/>
      <c r="BE48" s="611"/>
      <c r="BF48" s="612"/>
    </row>
    <row r="49" spans="1:58">
      <c r="A49" s="498">
        <v>6</v>
      </c>
      <c r="B49" s="593" t="str">
        <f>IF($R12="","",IF($E49&gt;$AQ$12,"",$B44+1))</f>
        <v/>
      </c>
      <c r="C49" s="594"/>
      <c r="D49" s="595"/>
      <c r="E49" s="602">
        <v>6</v>
      </c>
      <c r="F49" s="572"/>
      <c r="G49" s="573"/>
      <c r="H49" s="573"/>
      <c r="I49" s="573"/>
      <c r="J49" s="573"/>
      <c r="K49" s="573"/>
      <c r="L49" s="573"/>
      <c r="M49" s="573"/>
      <c r="N49" s="573"/>
      <c r="O49" s="573"/>
      <c r="P49" s="573"/>
      <c r="Q49" s="573"/>
      <c r="R49" s="573"/>
      <c r="S49" s="574"/>
      <c r="T49" s="537" t="str">
        <f t="shared" si="0"/>
        <v/>
      </c>
      <c r="U49" s="538"/>
      <c r="V49" s="539"/>
      <c r="W49" s="605"/>
      <c r="X49" s="606"/>
      <c r="Y49" s="606"/>
      <c r="Z49" s="606"/>
      <c r="AA49" s="543" t="s">
        <v>102</v>
      </c>
      <c r="AB49" s="543"/>
      <c r="AC49" s="607"/>
      <c r="AD49" s="607"/>
      <c r="AE49" s="607"/>
      <c r="AF49" s="607"/>
      <c r="AG49" s="543" t="s">
        <v>113</v>
      </c>
      <c r="AH49" s="543"/>
      <c r="AI49" s="543"/>
      <c r="AJ49" s="544" t="str">
        <f t="shared" si="1"/>
        <v/>
      </c>
      <c r="AK49" s="544"/>
      <c r="AL49" s="544"/>
      <c r="AM49" s="155" t="s">
        <v>114</v>
      </c>
      <c r="AN49" s="156"/>
      <c r="AO49" s="613" t="str">
        <f>IF($B49="","",SUM($AJ49:$AL53))</f>
        <v/>
      </c>
      <c r="AP49" s="613"/>
      <c r="AQ49" s="613"/>
      <c r="AR49" s="613"/>
      <c r="AS49" s="614"/>
      <c r="AT49" s="609"/>
      <c r="AU49" s="609"/>
      <c r="AV49" s="609"/>
      <c r="AW49" s="609"/>
      <c r="AX49" s="609"/>
      <c r="AY49" s="609"/>
      <c r="AZ49" s="609"/>
      <c r="BA49" s="609"/>
      <c r="BB49" s="609"/>
      <c r="BC49" s="609"/>
      <c r="BD49" s="609"/>
      <c r="BE49" s="609"/>
      <c r="BF49" s="610"/>
    </row>
    <row r="50" spans="1:58">
      <c r="A50" s="498"/>
      <c r="B50" s="596"/>
      <c r="C50" s="597"/>
      <c r="D50" s="598"/>
      <c r="E50" s="603"/>
      <c r="F50" s="562"/>
      <c r="G50" s="563"/>
      <c r="H50" s="563"/>
      <c r="I50" s="563"/>
      <c r="J50" s="563"/>
      <c r="K50" s="563"/>
      <c r="L50" s="563"/>
      <c r="M50" s="563"/>
      <c r="N50" s="563"/>
      <c r="O50" s="563"/>
      <c r="P50" s="563"/>
      <c r="Q50" s="563"/>
      <c r="R50" s="563"/>
      <c r="S50" s="564"/>
      <c r="T50" s="523" t="str">
        <f t="shared" si="0"/>
        <v/>
      </c>
      <c r="U50" s="524"/>
      <c r="V50" s="525"/>
      <c r="W50" s="590"/>
      <c r="X50" s="591"/>
      <c r="Y50" s="591"/>
      <c r="Z50" s="591"/>
      <c r="AA50" s="529" t="s">
        <v>102</v>
      </c>
      <c r="AB50" s="529"/>
      <c r="AC50" s="592"/>
      <c r="AD50" s="592"/>
      <c r="AE50" s="592"/>
      <c r="AF50" s="592"/>
      <c r="AG50" s="529" t="s">
        <v>113</v>
      </c>
      <c r="AH50" s="529"/>
      <c r="AI50" s="529"/>
      <c r="AJ50" s="530" t="str">
        <f t="shared" si="1"/>
        <v/>
      </c>
      <c r="AK50" s="530"/>
      <c r="AL50" s="530"/>
      <c r="AM50" s="157" t="s">
        <v>114</v>
      </c>
      <c r="AN50" s="158"/>
      <c r="AO50" s="613"/>
      <c r="AP50" s="613"/>
      <c r="AQ50" s="613"/>
      <c r="AR50" s="613"/>
      <c r="AS50" s="614"/>
      <c r="AT50" s="609"/>
      <c r="AU50" s="609"/>
      <c r="AV50" s="609"/>
      <c r="AW50" s="609"/>
      <c r="AX50" s="609"/>
      <c r="AY50" s="609"/>
      <c r="AZ50" s="609"/>
      <c r="BA50" s="609"/>
      <c r="BB50" s="609"/>
      <c r="BC50" s="609"/>
      <c r="BD50" s="609"/>
      <c r="BE50" s="609"/>
      <c r="BF50" s="610"/>
    </row>
    <row r="51" spans="1:58">
      <c r="A51" s="498"/>
      <c r="B51" s="596"/>
      <c r="C51" s="597"/>
      <c r="D51" s="598"/>
      <c r="E51" s="603"/>
      <c r="F51" s="562"/>
      <c r="G51" s="563"/>
      <c r="H51" s="563"/>
      <c r="I51" s="563"/>
      <c r="J51" s="563"/>
      <c r="K51" s="563"/>
      <c r="L51" s="563"/>
      <c r="M51" s="563"/>
      <c r="N51" s="563"/>
      <c r="O51" s="563"/>
      <c r="P51" s="563"/>
      <c r="Q51" s="563"/>
      <c r="R51" s="563"/>
      <c r="S51" s="564"/>
      <c r="T51" s="523" t="str">
        <f t="shared" si="0"/>
        <v/>
      </c>
      <c r="U51" s="524"/>
      <c r="V51" s="525"/>
      <c r="W51" s="590"/>
      <c r="X51" s="591"/>
      <c r="Y51" s="591"/>
      <c r="Z51" s="591"/>
      <c r="AA51" s="529" t="s">
        <v>102</v>
      </c>
      <c r="AB51" s="529"/>
      <c r="AC51" s="592"/>
      <c r="AD51" s="592"/>
      <c r="AE51" s="592"/>
      <c r="AF51" s="592"/>
      <c r="AG51" s="529" t="s">
        <v>113</v>
      </c>
      <c r="AH51" s="529"/>
      <c r="AI51" s="529"/>
      <c r="AJ51" s="530" t="str">
        <f t="shared" si="1"/>
        <v/>
      </c>
      <c r="AK51" s="530"/>
      <c r="AL51" s="530"/>
      <c r="AM51" s="157" t="s">
        <v>114</v>
      </c>
      <c r="AN51" s="158"/>
      <c r="AO51" s="613"/>
      <c r="AP51" s="613"/>
      <c r="AQ51" s="613"/>
      <c r="AR51" s="613"/>
      <c r="AS51" s="614"/>
      <c r="AT51" s="609"/>
      <c r="AU51" s="609"/>
      <c r="AV51" s="609"/>
      <c r="AW51" s="609"/>
      <c r="AX51" s="609"/>
      <c r="AY51" s="609"/>
      <c r="AZ51" s="609"/>
      <c r="BA51" s="609"/>
      <c r="BB51" s="609"/>
      <c r="BC51" s="609"/>
      <c r="BD51" s="609"/>
      <c r="BE51" s="609"/>
      <c r="BF51" s="610"/>
    </row>
    <row r="52" spans="1:58">
      <c r="A52" s="498"/>
      <c r="B52" s="596"/>
      <c r="C52" s="597"/>
      <c r="D52" s="598"/>
      <c r="E52" s="603"/>
      <c r="F52" s="562"/>
      <c r="G52" s="563"/>
      <c r="H52" s="563"/>
      <c r="I52" s="563"/>
      <c r="J52" s="563"/>
      <c r="K52" s="563"/>
      <c r="L52" s="563"/>
      <c r="M52" s="563"/>
      <c r="N52" s="563"/>
      <c r="O52" s="563"/>
      <c r="P52" s="563"/>
      <c r="Q52" s="563"/>
      <c r="R52" s="563"/>
      <c r="S52" s="564"/>
      <c r="T52" s="523" t="str">
        <f t="shared" si="0"/>
        <v/>
      </c>
      <c r="U52" s="524"/>
      <c r="V52" s="525"/>
      <c r="W52" s="590"/>
      <c r="X52" s="591"/>
      <c r="Y52" s="591"/>
      <c r="Z52" s="591"/>
      <c r="AA52" s="529" t="s">
        <v>102</v>
      </c>
      <c r="AB52" s="529"/>
      <c r="AC52" s="592"/>
      <c r="AD52" s="592"/>
      <c r="AE52" s="592"/>
      <c r="AF52" s="592"/>
      <c r="AG52" s="529" t="s">
        <v>113</v>
      </c>
      <c r="AH52" s="529"/>
      <c r="AI52" s="529"/>
      <c r="AJ52" s="530" t="str">
        <f t="shared" si="1"/>
        <v/>
      </c>
      <c r="AK52" s="530"/>
      <c r="AL52" s="530"/>
      <c r="AM52" s="157" t="s">
        <v>114</v>
      </c>
      <c r="AN52" s="158"/>
      <c r="AO52" s="613"/>
      <c r="AP52" s="613"/>
      <c r="AQ52" s="613"/>
      <c r="AR52" s="613"/>
      <c r="AS52" s="614"/>
      <c r="AT52" s="609"/>
      <c r="AU52" s="609"/>
      <c r="AV52" s="609"/>
      <c r="AW52" s="609"/>
      <c r="AX52" s="609"/>
      <c r="AY52" s="609"/>
      <c r="AZ52" s="609"/>
      <c r="BA52" s="609"/>
      <c r="BB52" s="609"/>
      <c r="BC52" s="609"/>
      <c r="BD52" s="609"/>
      <c r="BE52" s="609"/>
      <c r="BF52" s="610"/>
    </row>
    <row r="53" spans="1:58">
      <c r="A53" s="498"/>
      <c r="B53" s="599"/>
      <c r="C53" s="600"/>
      <c r="D53" s="601"/>
      <c r="E53" s="604"/>
      <c r="F53" s="580"/>
      <c r="G53" s="581"/>
      <c r="H53" s="581"/>
      <c r="I53" s="581"/>
      <c r="J53" s="581"/>
      <c r="K53" s="581"/>
      <c r="L53" s="581"/>
      <c r="M53" s="581"/>
      <c r="N53" s="581"/>
      <c r="O53" s="581"/>
      <c r="P53" s="581"/>
      <c r="Q53" s="581"/>
      <c r="R53" s="581"/>
      <c r="S53" s="582"/>
      <c r="T53" s="583" t="str">
        <f t="shared" si="0"/>
        <v/>
      </c>
      <c r="U53" s="584"/>
      <c r="V53" s="585"/>
      <c r="W53" s="586"/>
      <c r="X53" s="587"/>
      <c r="Y53" s="587"/>
      <c r="Z53" s="587"/>
      <c r="AA53" s="554" t="s">
        <v>102</v>
      </c>
      <c r="AB53" s="554"/>
      <c r="AC53" s="588"/>
      <c r="AD53" s="588"/>
      <c r="AE53" s="588"/>
      <c r="AF53" s="588"/>
      <c r="AG53" s="554" t="s">
        <v>113</v>
      </c>
      <c r="AH53" s="554"/>
      <c r="AI53" s="554"/>
      <c r="AJ53" s="608" t="str">
        <f t="shared" si="1"/>
        <v/>
      </c>
      <c r="AK53" s="608"/>
      <c r="AL53" s="608"/>
      <c r="AM53" s="110" t="s">
        <v>114</v>
      </c>
      <c r="AN53" s="159"/>
      <c r="AO53" s="615"/>
      <c r="AP53" s="615"/>
      <c r="AQ53" s="615"/>
      <c r="AR53" s="615"/>
      <c r="AS53" s="616"/>
      <c r="AT53" s="611"/>
      <c r="AU53" s="611"/>
      <c r="AV53" s="611"/>
      <c r="AW53" s="611"/>
      <c r="AX53" s="611"/>
      <c r="AY53" s="611"/>
      <c r="AZ53" s="611"/>
      <c r="BA53" s="611"/>
      <c r="BB53" s="611"/>
      <c r="BC53" s="611"/>
      <c r="BD53" s="611"/>
      <c r="BE53" s="611"/>
      <c r="BF53" s="612"/>
    </row>
    <row r="54" spans="1:58">
      <c r="A54" s="498">
        <v>7</v>
      </c>
      <c r="B54" s="593" t="str">
        <f>IF($R12="","",IF($E54&gt;$AQ$12,"",$B49+1))</f>
        <v/>
      </c>
      <c r="C54" s="594"/>
      <c r="D54" s="595"/>
      <c r="E54" s="602">
        <v>7</v>
      </c>
      <c r="F54" s="572"/>
      <c r="G54" s="573"/>
      <c r="H54" s="573"/>
      <c r="I54" s="573"/>
      <c r="J54" s="573"/>
      <c r="K54" s="573"/>
      <c r="L54" s="573"/>
      <c r="M54" s="573"/>
      <c r="N54" s="573"/>
      <c r="O54" s="573"/>
      <c r="P54" s="573"/>
      <c r="Q54" s="573"/>
      <c r="R54" s="573"/>
      <c r="S54" s="574"/>
      <c r="T54" s="537" t="str">
        <f t="shared" si="0"/>
        <v/>
      </c>
      <c r="U54" s="538"/>
      <c r="V54" s="539"/>
      <c r="W54" s="605"/>
      <c r="X54" s="606"/>
      <c r="Y54" s="606"/>
      <c r="Z54" s="606"/>
      <c r="AA54" s="543" t="s">
        <v>102</v>
      </c>
      <c r="AB54" s="543"/>
      <c r="AC54" s="607"/>
      <c r="AD54" s="607"/>
      <c r="AE54" s="607"/>
      <c r="AF54" s="607"/>
      <c r="AG54" s="543" t="s">
        <v>113</v>
      </c>
      <c r="AH54" s="543"/>
      <c r="AI54" s="543"/>
      <c r="AJ54" s="544" t="str">
        <f t="shared" si="1"/>
        <v/>
      </c>
      <c r="AK54" s="544"/>
      <c r="AL54" s="544"/>
      <c r="AM54" s="155" t="s">
        <v>114</v>
      </c>
      <c r="AN54" s="156"/>
      <c r="AO54" s="613" t="str">
        <f>IF($B54="","",SUM($AJ54:$AL58))</f>
        <v/>
      </c>
      <c r="AP54" s="613"/>
      <c r="AQ54" s="613"/>
      <c r="AR54" s="613"/>
      <c r="AS54" s="614"/>
      <c r="AT54" s="609"/>
      <c r="AU54" s="609"/>
      <c r="AV54" s="609"/>
      <c r="AW54" s="609"/>
      <c r="AX54" s="609"/>
      <c r="AY54" s="609"/>
      <c r="AZ54" s="609"/>
      <c r="BA54" s="609"/>
      <c r="BB54" s="609"/>
      <c r="BC54" s="609"/>
      <c r="BD54" s="609"/>
      <c r="BE54" s="609"/>
      <c r="BF54" s="610"/>
    </row>
    <row r="55" spans="1:58">
      <c r="A55" s="498"/>
      <c r="B55" s="596"/>
      <c r="C55" s="597"/>
      <c r="D55" s="598"/>
      <c r="E55" s="603"/>
      <c r="F55" s="562"/>
      <c r="G55" s="563"/>
      <c r="H55" s="563"/>
      <c r="I55" s="563"/>
      <c r="J55" s="563"/>
      <c r="K55" s="563"/>
      <c r="L55" s="563"/>
      <c r="M55" s="563"/>
      <c r="N55" s="563"/>
      <c r="O55" s="563"/>
      <c r="P55" s="563"/>
      <c r="Q55" s="563"/>
      <c r="R55" s="563"/>
      <c r="S55" s="564"/>
      <c r="T55" s="523" t="str">
        <f t="shared" si="0"/>
        <v/>
      </c>
      <c r="U55" s="524"/>
      <c r="V55" s="525"/>
      <c r="W55" s="590"/>
      <c r="X55" s="591"/>
      <c r="Y55" s="591"/>
      <c r="Z55" s="591"/>
      <c r="AA55" s="529" t="s">
        <v>102</v>
      </c>
      <c r="AB55" s="529"/>
      <c r="AC55" s="592"/>
      <c r="AD55" s="592"/>
      <c r="AE55" s="592"/>
      <c r="AF55" s="592"/>
      <c r="AG55" s="529" t="s">
        <v>113</v>
      </c>
      <c r="AH55" s="529"/>
      <c r="AI55" s="529"/>
      <c r="AJ55" s="530" t="str">
        <f t="shared" si="1"/>
        <v/>
      </c>
      <c r="AK55" s="530"/>
      <c r="AL55" s="530"/>
      <c r="AM55" s="157" t="s">
        <v>114</v>
      </c>
      <c r="AN55" s="158"/>
      <c r="AO55" s="613"/>
      <c r="AP55" s="613"/>
      <c r="AQ55" s="613"/>
      <c r="AR55" s="613"/>
      <c r="AS55" s="614"/>
      <c r="AT55" s="609"/>
      <c r="AU55" s="609"/>
      <c r="AV55" s="609"/>
      <c r="AW55" s="609"/>
      <c r="AX55" s="609"/>
      <c r="AY55" s="609"/>
      <c r="AZ55" s="609"/>
      <c r="BA55" s="609"/>
      <c r="BB55" s="609"/>
      <c r="BC55" s="609"/>
      <c r="BD55" s="609"/>
      <c r="BE55" s="609"/>
      <c r="BF55" s="610"/>
    </row>
    <row r="56" spans="1:58">
      <c r="A56" s="498"/>
      <c r="B56" s="596"/>
      <c r="C56" s="597"/>
      <c r="D56" s="598"/>
      <c r="E56" s="603"/>
      <c r="F56" s="562"/>
      <c r="G56" s="563"/>
      <c r="H56" s="563"/>
      <c r="I56" s="563"/>
      <c r="J56" s="563"/>
      <c r="K56" s="563"/>
      <c r="L56" s="563"/>
      <c r="M56" s="563"/>
      <c r="N56" s="563"/>
      <c r="O56" s="563"/>
      <c r="P56" s="563"/>
      <c r="Q56" s="563"/>
      <c r="R56" s="563"/>
      <c r="S56" s="564"/>
      <c r="T56" s="523" t="str">
        <f t="shared" si="0"/>
        <v/>
      </c>
      <c r="U56" s="524"/>
      <c r="V56" s="525"/>
      <c r="W56" s="590"/>
      <c r="X56" s="591"/>
      <c r="Y56" s="591"/>
      <c r="Z56" s="591"/>
      <c r="AA56" s="529" t="s">
        <v>102</v>
      </c>
      <c r="AB56" s="529"/>
      <c r="AC56" s="592"/>
      <c r="AD56" s="592"/>
      <c r="AE56" s="592"/>
      <c r="AF56" s="592"/>
      <c r="AG56" s="529" t="s">
        <v>113</v>
      </c>
      <c r="AH56" s="529"/>
      <c r="AI56" s="529"/>
      <c r="AJ56" s="530" t="str">
        <f t="shared" si="1"/>
        <v/>
      </c>
      <c r="AK56" s="530"/>
      <c r="AL56" s="530"/>
      <c r="AM56" s="157" t="s">
        <v>114</v>
      </c>
      <c r="AN56" s="158"/>
      <c r="AO56" s="613"/>
      <c r="AP56" s="613"/>
      <c r="AQ56" s="613"/>
      <c r="AR56" s="613"/>
      <c r="AS56" s="614"/>
      <c r="AT56" s="609"/>
      <c r="AU56" s="609"/>
      <c r="AV56" s="609"/>
      <c r="AW56" s="609"/>
      <c r="AX56" s="609"/>
      <c r="AY56" s="609"/>
      <c r="AZ56" s="609"/>
      <c r="BA56" s="609"/>
      <c r="BB56" s="609"/>
      <c r="BC56" s="609"/>
      <c r="BD56" s="609"/>
      <c r="BE56" s="609"/>
      <c r="BF56" s="610"/>
    </row>
    <row r="57" spans="1:58">
      <c r="A57" s="498"/>
      <c r="B57" s="596"/>
      <c r="C57" s="597"/>
      <c r="D57" s="598"/>
      <c r="E57" s="603"/>
      <c r="F57" s="562"/>
      <c r="G57" s="563"/>
      <c r="H57" s="563"/>
      <c r="I57" s="563"/>
      <c r="J57" s="563"/>
      <c r="K57" s="563"/>
      <c r="L57" s="563"/>
      <c r="M57" s="563"/>
      <c r="N57" s="563"/>
      <c r="O57" s="563"/>
      <c r="P57" s="563"/>
      <c r="Q57" s="563"/>
      <c r="R57" s="563"/>
      <c r="S57" s="564"/>
      <c r="T57" s="523" t="str">
        <f t="shared" si="0"/>
        <v/>
      </c>
      <c r="U57" s="524"/>
      <c r="V57" s="525"/>
      <c r="W57" s="590"/>
      <c r="X57" s="591"/>
      <c r="Y57" s="591"/>
      <c r="Z57" s="591"/>
      <c r="AA57" s="529" t="s">
        <v>102</v>
      </c>
      <c r="AB57" s="529"/>
      <c r="AC57" s="592"/>
      <c r="AD57" s="592"/>
      <c r="AE57" s="592"/>
      <c r="AF57" s="592"/>
      <c r="AG57" s="529" t="s">
        <v>113</v>
      </c>
      <c r="AH57" s="529"/>
      <c r="AI57" s="529"/>
      <c r="AJ57" s="530" t="str">
        <f t="shared" si="1"/>
        <v/>
      </c>
      <c r="AK57" s="530"/>
      <c r="AL57" s="530"/>
      <c r="AM57" s="157" t="s">
        <v>114</v>
      </c>
      <c r="AN57" s="158"/>
      <c r="AO57" s="613"/>
      <c r="AP57" s="613"/>
      <c r="AQ57" s="613"/>
      <c r="AR57" s="613"/>
      <c r="AS57" s="614"/>
      <c r="AT57" s="609"/>
      <c r="AU57" s="609"/>
      <c r="AV57" s="609"/>
      <c r="AW57" s="609"/>
      <c r="AX57" s="609"/>
      <c r="AY57" s="609"/>
      <c r="AZ57" s="609"/>
      <c r="BA57" s="609"/>
      <c r="BB57" s="609"/>
      <c r="BC57" s="609"/>
      <c r="BD57" s="609"/>
      <c r="BE57" s="609"/>
      <c r="BF57" s="610"/>
    </row>
    <row r="58" spans="1:58">
      <c r="A58" s="498"/>
      <c r="B58" s="599"/>
      <c r="C58" s="600"/>
      <c r="D58" s="601"/>
      <c r="E58" s="604"/>
      <c r="F58" s="580"/>
      <c r="G58" s="581"/>
      <c r="H58" s="581"/>
      <c r="I58" s="581"/>
      <c r="J58" s="581"/>
      <c r="K58" s="581"/>
      <c r="L58" s="581"/>
      <c r="M58" s="581"/>
      <c r="N58" s="581"/>
      <c r="O58" s="581"/>
      <c r="P58" s="581"/>
      <c r="Q58" s="581"/>
      <c r="R58" s="581"/>
      <c r="S58" s="582"/>
      <c r="T58" s="583" t="str">
        <f t="shared" si="0"/>
        <v/>
      </c>
      <c r="U58" s="584"/>
      <c r="V58" s="585"/>
      <c r="W58" s="586"/>
      <c r="X58" s="587"/>
      <c r="Y58" s="587"/>
      <c r="Z58" s="587"/>
      <c r="AA58" s="554" t="s">
        <v>102</v>
      </c>
      <c r="AB58" s="554"/>
      <c r="AC58" s="588"/>
      <c r="AD58" s="588"/>
      <c r="AE58" s="588"/>
      <c r="AF58" s="588"/>
      <c r="AG58" s="554" t="s">
        <v>113</v>
      </c>
      <c r="AH58" s="554"/>
      <c r="AI58" s="554"/>
      <c r="AJ58" s="608" t="str">
        <f t="shared" si="1"/>
        <v/>
      </c>
      <c r="AK58" s="608"/>
      <c r="AL58" s="608"/>
      <c r="AM58" s="110" t="s">
        <v>114</v>
      </c>
      <c r="AN58" s="159"/>
      <c r="AO58" s="615"/>
      <c r="AP58" s="615"/>
      <c r="AQ58" s="615"/>
      <c r="AR58" s="615"/>
      <c r="AS58" s="616"/>
      <c r="AT58" s="611"/>
      <c r="AU58" s="611"/>
      <c r="AV58" s="611"/>
      <c r="AW58" s="611"/>
      <c r="AX58" s="611"/>
      <c r="AY58" s="611"/>
      <c r="AZ58" s="611"/>
      <c r="BA58" s="611"/>
      <c r="BB58" s="611"/>
      <c r="BC58" s="611"/>
      <c r="BD58" s="611"/>
      <c r="BE58" s="611"/>
      <c r="BF58" s="612"/>
    </row>
    <row r="59" spans="1:58">
      <c r="A59" s="498">
        <v>8</v>
      </c>
      <c r="B59" s="593" t="str">
        <f>IF($R12="","",IF($E59&gt;$AQ$12,"",$B54+1))</f>
        <v/>
      </c>
      <c r="C59" s="594"/>
      <c r="D59" s="595"/>
      <c r="E59" s="602">
        <v>8</v>
      </c>
      <c r="F59" s="572"/>
      <c r="G59" s="573"/>
      <c r="H59" s="573"/>
      <c r="I59" s="573"/>
      <c r="J59" s="573"/>
      <c r="K59" s="573"/>
      <c r="L59" s="573"/>
      <c r="M59" s="573"/>
      <c r="N59" s="573"/>
      <c r="O59" s="573"/>
      <c r="P59" s="573"/>
      <c r="Q59" s="573"/>
      <c r="R59" s="573"/>
      <c r="S59" s="574"/>
      <c r="T59" s="537" t="str">
        <f t="shared" si="0"/>
        <v/>
      </c>
      <c r="U59" s="538"/>
      <c r="V59" s="539"/>
      <c r="W59" s="605"/>
      <c r="X59" s="606"/>
      <c r="Y59" s="606"/>
      <c r="Z59" s="606"/>
      <c r="AA59" s="543" t="s">
        <v>102</v>
      </c>
      <c r="AB59" s="543"/>
      <c r="AC59" s="607"/>
      <c r="AD59" s="607"/>
      <c r="AE59" s="607"/>
      <c r="AF59" s="607"/>
      <c r="AG59" s="543" t="s">
        <v>113</v>
      </c>
      <c r="AH59" s="543"/>
      <c r="AI59" s="543"/>
      <c r="AJ59" s="544" t="str">
        <f t="shared" si="1"/>
        <v/>
      </c>
      <c r="AK59" s="544"/>
      <c r="AL59" s="544"/>
      <c r="AM59" s="155" t="s">
        <v>114</v>
      </c>
      <c r="AN59" s="156"/>
      <c r="AO59" s="613" t="str">
        <f>IF($B59="","",SUM($AJ59:$AL63))</f>
        <v/>
      </c>
      <c r="AP59" s="613"/>
      <c r="AQ59" s="613"/>
      <c r="AR59" s="613"/>
      <c r="AS59" s="614"/>
      <c r="AT59" s="609"/>
      <c r="AU59" s="609"/>
      <c r="AV59" s="609"/>
      <c r="AW59" s="609"/>
      <c r="AX59" s="609"/>
      <c r="AY59" s="609"/>
      <c r="AZ59" s="609"/>
      <c r="BA59" s="609"/>
      <c r="BB59" s="609"/>
      <c r="BC59" s="609"/>
      <c r="BD59" s="609"/>
      <c r="BE59" s="609"/>
      <c r="BF59" s="610"/>
    </row>
    <row r="60" spans="1:58">
      <c r="A60" s="498"/>
      <c r="B60" s="596"/>
      <c r="C60" s="597"/>
      <c r="D60" s="598"/>
      <c r="E60" s="603"/>
      <c r="F60" s="562"/>
      <c r="G60" s="563"/>
      <c r="H60" s="563"/>
      <c r="I60" s="563"/>
      <c r="J60" s="563"/>
      <c r="K60" s="563"/>
      <c r="L60" s="563"/>
      <c r="M60" s="563"/>
      <c r="N60" s="563"/>
      <c r="O60" s="563"/>
      <c r="P60" s="563"/>
      <c r="Q60" s="563"/>
      <c r="R60" s="563"/>
      <c r="S60" s="564"/>
      <c r="T60" s="523" t="str">
        <f t="shared" si="0"/>
        <v/>
      </c>
      <c r="U60" s="524"/>
      <c r="V60" s="525"/>
      <c r="W60" s="590"/>
      <c r="X60" s="591"/>
      <c r="Y60" s="591"/>
      <c r="Z60" s="591"/>
      <c r="AA60" s="529" t="s">
        <v>102</v>
      </c>
      <c r="AB60" s="529"/>
      <c r="AC60" s="592"/>
      <c r="AD60" s="592"/>
      <c r="AE60" s="592"/>
      <c r="AF60" s="592"/>
      <c r="AG60" s="529" t="s">
        <v>113</v>
      </c>
      <c r="AH60" s="529"/>
      <c r="AI60" s="529"/>
      <c r="AJ60" s="530" t="str">
        <f t="shared" si="1"/>
        <v/>
      </c>
      <c r="AK60" s="530"/>
      <c r="AL60" s="530"/>
      <c r="AM60" s="157" t="s">
        <v>114</v>
      </c>
      <c r="AN60" s="158"/>
      <c r="AO60" s="613"/>
      <c r="AP60" s="613"/>
      <c r="AQ60" s="613"/>
      <c r="AR60" s="613"/>
      <c r="AS60" s="614"/>
      <c r="AT60" s="609"/>
      <c r="AU60" s="609"/>
      <c r="AV60" s="609"/>
      <c r="AW60" s="609"/>
      <c r="AX60" s="609"/>
      <c r="AY60" s="609"/>
      <c r="AZ60" s="609"/>
      <c r="BA60" s="609"/>
      <c r="BB60" s="609"/>
      <c r="BC60" s="609"/>
      <c r="BD60" s="609"/>
      <c r="BE60" s="609"/>
      <c r="BF60" s="610"/>
    </row>
    <row r="61" spans="1:58">
      <c r="A61" s="498"/>
      <c r="B61" s="596"/>
      <c r="C61" s="597"/>
      <c r="D61" s="598"/>
      <c r="E61" s="603"/>
      <c r="F61" s="562"/>
      <c r="G61" s="563"/>
      <c r="H61" s="563"/>
      <c r="I61" s="563"/>
      <c r="J61" s="563"/>
      <c r="K61" s="563"/>
      <c r="L61" s="563"/>
      <c r="M61" s="563"/>
      <c r="N61" s="563"/>
      <c r="O61" s="563"/>
      <c r="P61" s="563"/>
      <c r="Q61" s="563"/>
      <c r="R61" s="563"/>
      <c r="S61" s="564"/>
      <c r="T61" s="523" t="str">
        <f t="shared" si="0"/>
        <v/>
      </c>
      <c r="U61" s="524"/>
      <c r="V61" s="525"/>
      <c r="W61" s="590"/>
      <c r="X61" s="591"/>
      <c r="Y61" s="591"/>
      <c r="Z61" s="591"/>
      <c r="AA61" s="529" t="s">
        <v>102</v>
      </c>
      <c r="AB61" s="529"/>
      <c r="AC61" s="592"/>
      <c r="AD61" s="592"/>
      <c r="AE61" s="592"/>
      <c r="AF61" s="592"/>
      <c r="AG61" s="529" t="s">
        <v>113</v>
      </c>
      <c r="AH61" s="529"/>
      <c r="AI61" s="529"/>
      <c r="AJ61" s="530" t="str">
        <f t="shared" si="1"/>
        <v/>
      </c>
      <c r="AK61" s="530"/>
      <c r="AL61" s="530"/>
      <c r="AM61" s="157" t="s">
        <v>114</v>
      </c>
      <c r="AN61" s="158"/>
      <c r="AO61" s="613"/>
      <c r="AP61" s="613"/>
      <c r="AQ61" s="613"/>
      <c r="AR61" s="613"/>
      <c r="AS61" s="614"/>
      <c r="AT61" s="609"/>
      <c r="AU61" s="609"/>
      <c r="AV61" s="609"/>
      <c r="AW61" s="609"/>
      <c r="AX61" s="609"/>
      <c r="AY61" s="609"/>
      <c r="AZ61" s="609"/>
      <c r="BA61" s="609"/>
      <c r="BB61" s="609"/>
      <c r="BC61" s="609"/>
      <c r="BD61" s="609"/>
      <c r="BE61" s="609"/>
      <c r="BF61" s="610"/>
    </row>
    <row r="62" spans="1:58">
      <c r="A62" s="498"/>
      <c r="B62" s="596"/>
      <c r="C62" s="597"/>
      <c r="D62" s="598"/>
      <c r="E62" s="603"/>
      <c r="F62" s="562"/>
      <c r="G62" s="563"/>
      <c r="H62" s="563"/>
      <c r="I62" s="563"/>
      <c r="J62" s="563"/>
      <c r="K62" s="563"/>
      <c r="L62" s="563"/>
      <c r="M62" s="563"/>
      <c r="N62" s="563"/>
      <c r="O62" s="563"/>
      <c r="P62" s="563"/>
      <c r="Q62" s="563"/>
      <c r="R62" s="563"/>
      <c r="S62" s="564"/>
      <c r="T62" s="523" t="str">
        <f t="shared" si="0"/>
        <v/>
      </c>
      <c r="U62" s="524"/>
      <c r="V62" s="525"/>
      <c r="W62" s="590"/>
      <c r="X62" s="591"/>
      <c r="Y62" s="591"/>
      <c r="Z62" s="591"/>
      <c r="AA62" s="529" t="s">
        <v>102</v>
      </c>
      <c r="AB62" s="529"/>
      <c r="AC62" s="592"/>
      <c r="AD62" s="592"/>
      <c r="AE62" s="592"/>
      <c r="AF62" s="592"/>
      <c r="AG62" s="529" t="s">
        <v>113</v>
      </c>
      <c r="AH62" s="529"/>
      <c r="AI62" s="529"/>
      <c r="AJ62" s="530" t="str">
        <f t="shared" si="1"/>
        <v/>
      </c>
      <c r="AK62" s="530"/>
      <c r="AL62" s="530"/>
      <c r="AM62" s="157" t="s">
        <v>114</v>
      </c>
      <c r="AN62" s="158"/>
      <c r="AO62" s="613"/>
      <c r="AP62" s="613"/>
      <c r="AQ62" s="613"/>
      <c r="AR62" s="613"/>
      <c r="AS62" s="614"/>
      <c r="AT62" s="609"/>
      <c r="AU62" s="609"/>
      <c r="AV62" s="609"/>
      <c r="AW62" s="609"/>
      <c r="AX62" s="609"/>
      <c r="AY62" s="609"/>
      <c r="AZ62" s="609"/>
      <c r="BA62" s="609"/>
      <c r="BB62" s="609"/>
      <c r="BC62" s="609"/>
      <c r="BD62" s="609"/>
      <c r="BE62" s="609"/>
      <c r="BF62" s="610"/>
    </row>
    <row r="63" spans="1:58">
      <c r="A63" s="498"/>
      <c r="B63" s="599"/>
      <c r="C63" s="600"/>
      <c r="D63" s="601"/>
      <c r="E63" s="604"/>
      <c r="F63" s="580"/>
      <c r="G63" s="581"/>
      <c r="H63" s="581"/>
      <c r="I63" s="581"/>
      <c r="J63" s="581"/>
      <c r="K63" s="581"/>
      <c r="L63" s="581"/>
      <c r="M63" s="581"/>
      <c r="N63" s="581"/>
      <c r="O63" s="581"/>
      <c r="P63" s="581"/>
      <c r="Q63" s="581"/>
      <c r="R63" s="581"/>
      <c r="S63" s="582"/>
      <c r="T63" s="583" t="str">
        <f t="shared" si="0"/>
        <v/>
      </c>
      <c r="U63" s="584"/>
      <c r="V63" s="585"/>
      <c r="W63" s="586"/>
      <c r="X63" s="587"/>
      <c r="Y63" s="587"/>
      <c r="Z63" s="587"/>
      <c r="AA63" s="554" t="s">
        <v>102</v>
      </c>
      <c r="AB63" s="554"/>
      <c r="AC63" s="588"/>
      <c r="AD63" s="588"/>
      <c r="AE63" s="588"/>
      <c r="AF63" s="588"/>
      <c r="AG63" s="554" t="s">
        <v>113</v>
      </c>
      <c r="AH63" s="554"/>
      <c r="AI63" s="554"/>
      <c r="AJ63" s="608" t="str">
        <f t="shared" si="1"/>
        <v/>
      </c>
      <c r="AK63" s="608"/>
      <c r="AL63" s="608"/>
      <c r="AM63" s="110" t="s">
        <v>114</v>
      </c>
      <c r="AN63" s="159"/>
      <c r="AO63" s="615"/>
      <c r="AP63" s="615"/>
      <c r="AQ63" s="615"/>
      <c r="AR63" s="615"/>
      <c r="AS63" s="616"/>
      <c r="AT63" s="611"/>
      <c r="AU63" s="611"/>
      <c r="AV63" s="611"/>
      <c r="AW63" s="611"/>
      <c r="AX63" s="611"/>
      <c r="AY63" s="611"/>
      <c r="AZ63" s="611"/>
      <c r="BA63" s="611"/>
      <c r="BB63" s="611"/>
      <c r="BC63" s="611"/>
      <c r="BD63" s="611"/>
      <c r="BE63" s="611"/>
      <c r="BF63" s="612"/>
    </row>
    <row r="64" spans="1:58">
      <c r="A64" s="498">
        <v>9</v>
      </c>
      <c r="B64" s="593" t="str">
        <f>IF($R12="","",IF($E64&gt;$AQ$12,"",$B59+1))</f>
        <v/>
      </c>
      <c r="C64" s="594"/>
      <c r="D64" s="595"/>
      <c r="E64" s="602">
        <v>9</v>
      </c>
      <c r="F64" s="572"/>
      <c r="G64" s="573"/>
      <c r="H64" s="573"/>
      <c r="I64" s="573"/>
      <c r="J64" s="573"/>
      <c r="K64" s="573"/>
      <c r="L64" s="573"/>
      <c r="M64" s="573"/>
      <c r="N64" s="573"/>
      <c r="O64" s="573"/>
      <c r="P64" s="573"/>
      <c r="Q64" s="573"/>
      <c r="R64" s="573"/>
      <c r="S64" s="574"/>
      <c r="T64" s="537" t="str">
        <f t="shared" si="0"/>
        <v/>
      </c>
      <c r="U64" s="538"/>
      <c r="V64" s="539"/>
      <c r="W64" s="605"/>
      <c r="X64" s="606"/>
      <c r="Y64" s="606"/>
      <c r="Z64" s="606"/>
      <c r="AA64" s="543" t="s">
        <v>102</v>
      </c>
      <c r="AB64" s="543"/>
      <c r="AC64" s="607"/>
      <c r="AD64" s="607"/>
      <c r="AE64" s="607"/>
      <c r="AF64" s="607"/>
      <c r="AG64" s="543" t="s">
        <v>113</v>
      </c>
      <c r="AH64" s="543"/>
      <c r="AI64" s="543"/>
      <c r="AJ64" s="544" t="str">
        <f t="shared" si="1"/>
        <v/>
      </c>
      <c r="AK64" s="544"/>
      <c r="AL64" s="544"/>
      <c r="AM64" s="155" t="s">
        <v>114</v>
      </c>
      <c r="AN64" s="156"/>
      <c r="AO64" s="613" t="str">
        <f>IF($B64="","",SUM($AJ64:$AL68))</f>
        <v/>
      </c>
      <c r="AP64" s="613"/>
      <c r="AQ64" s="613"/>
      <c r="AR64" s="613"/>
      <c r="AS64" s="614"/>
      <c r="AT64" s="609"/>
      <c r="AU64" s="609"/>
      <c r="AV64" s="609"/>
      <c r="AW64" s="609"/>
      <c r="AX64" s="609"/>
      <c r="AY64" s="609"/>
      <c r="AZ64" s="609"/>
      <c r="BA64" s="609"/>
      <c r="BB64" s="609"/>
      <c r="BC64" s="609"/>
      <c r="BD64" s="609"/>
      <c r="BE64" s="609"/>
      <c r="BF64" s="610"/>
    </row>
    <row r="65" spans="1:58">
      <c r="A65" s="498"/>
      <c r="B65" s="596"/>
      <c r="C65" s="597"/>
      <c r="D65" s="598"/>
      <c r="E65" s="603"/>
      <c r="F65" s="562"/>
      <c r="G65" s="563"/>
      <c r="H65" s="563"/>
      <c r="I65" s="563"/>
      <c r="J65" s="563"/>
      <c r="K65" s="563"/>
      <c r="L65" s="563"/>
      <c r="M65" s="563"/>
      <c r="N65" s="563"/>
      <c r="O65" s="563"/>
      <c r="P65" s="563"/>
      <c r="Q65" s="563"/>
      <c r="R65" s="563"/>
      <c r="S65" s="564"/>
      <c r="T65" s="523" t="str">
        <f t="shared" si="0"/>
        <v/>
      </c>
      <c r="U65" s="524"/>
      <c r="V65" s="525"/>
      <c r="W65" s="590"/>
      <c r="X65" s="591"/>
      <c r="Y65" s="591"/>
      <c r="Z65" s="591"/>
      <c r="AA65" s="529" t="s">
        <v>102</v>
      </c>
      <c r="AB65" s="529"/>
      <c r="AC65" s="592"/>
      <c r="AD65" s="592"/>
      <c r="AE65" s="592"/>
      <c r="AF65" s="592"/>
      <c r="AG65" s="529" t="s">
        <v>113</v>
      </c>
      <c r="AH65" s="529"/>
      <c r="AI65" s="529"/>
      <c r="AJ65" s="530" t="str">
        <f t="shared" si="1"/>
        <v/>
      </c>
      <c r="AK65" s="530"/>
      <c r="AL65" s="530"/>
      <c r="AM65" s="157" t="s">
        <v>114</v>
      </c>
      <c r="AN65" s="158"/>
      <c r="AO65" s="613"/>
      <c r="AP65" s="613"/>
      <c r="AQ65" s="613"/>
      <c r="AR65" s="613"/>
      <c r="AS65" s="614"/>
      <c r="AT65" s="609"/>
      <c r="AU65" s="609"/>
      <c r="AV65" s="609"/>
      <c r="AW65" s="609"/>
      <c r="AX65" s="609"/>
      <c r="AY65" s="609"/>
      <c r="AZ65" s="609"/>
      <c r="BA65" s="609"/>
      <c r="BB65" s="609"/>
      <c r="BC65" s="609"/>
      <c r="BD65" s="609"/>
      <c r="BE65" s="609"/>
      <c r="BF65" s="610"/>
    </row>
    <row r="66" spans="1:58">
      <c r="A66" s="498"/>
      <c r="B66" s="596"/>
      <c r="C66" s="597"/>
      <c r="D66" s="598"/>
      <c r="E66" s="603"/>
      <c r="F66" s="562"/>
      <c r="G66" s="563"/>
      <c r="H66" s="563"/>
      <c r="I66" s="563"/>
      <c r="J66" s="563"/>
      <c r="K66" s="563"/>
      <c r="L66" s="563"/>
      <c r="M66" s="563"/>
      <c r="N66" s="563"/>
      <c r="O66" s="563"/>
      <c r="P66" s="563"/>
      <c r="Q66" s="563"/>
      <c r="R66" s="563"/>
      <c r="S66" s="564"/>
      <c r="T66" s="523" t="str">
        <f t="shared" si="0"/>
        <v/>
      </c>
      <c r="U66" s="524"/>
      <c r="V66" s="525"/>
      <c r="W66" s="590"/>
      <c r="X66" s="591"/>
      <c r="Y66" s="591"/>
      <c r="Z66" s="591"/>
      <c r="AA66" s="529" t="s">
        <v>102</v>
      </c>
      <c r="AB66" s="529"/>
      <c r="AC66" s="592"/>
      <c r="AD66" s="592"/>
      <c r="AE66" s="592"/>
      <c r="AF66" s="592"/>
      <c r="AG66" s="529" t="s">
        <v>113</v>
      </c>
      <c r="AH66" s="529"/>
      <c r="AI66" s="529"/>
      <c r="AJ66" s="530" t="str">
        <f t="shared" si="1"/>
        <v/>
      </c>
      <c r="AK66" s="530"/>
      <c r="AL66" s="530"/>
      <c r="AM66" s="157" t="s">
        <v>114</v>
      </c>
      <c r="AN66" s="158"/>
      <c r="AO66" s="613"/>
      <c r="AP66" s="613"/>
      <c r="AQ66" s="613"/>
      <c r="AR66" s="613"/>
      <c r="AS66" s="614"/>
      <c r="AT66" s="609"/>
      <c r="AU66" s="609"/>
      <c r="AV66" s="609"/>
      <c r="AW66" s="609"/>
      <c r="AX66" s="609"/>
      <c r="AY66" s="609"/>
      <c r="AZ66" s="609"/>
      <c r="BA66" s="609"/>
      <c r="BB66" s="609"/>
      <c r="BC66" s="609"/>
      <c r="BD66" s="609"/>
      <c r="BE66" s="609"/>
      <c r="BF66" s="610"/>
    </row>
    <row r="67" spans="1:58">
      <c r="A67" s="498"/>
      <c r="B67" s="596"/>
      <c r="C67" s="597"/>
      <c r="D67" s="598"/>
      <c r="E67" s="603"/>
      <c r="F67" s="562"/>
      <c r="G67" s="563"/>
      <c r="H67" s="563"/>
      <c r="I67" s="563"/>
      <c r="J67" s="563"/>
      <c r="K67" s="563"/>
      <c r="L67" s="563"/>
      <c r="M67" s="563"/>
      <c r="N67" s="563"/>
      <c r="O67" s="563"/>
      <c r="P67" s="563"/>
      <c r="Q67" s="563"/>
      <c r="R67" s="563"/>
      <c r="S67" s="564"/>
      <c r="T67" s="523" t="str">
        <f t="shared" si="0"/>
        <v/>
      </c>
      <c r="U67" s="524"/>
      <c r="V67" s="525"/>
      <c r="W67" s="590"/>
      <c r="X67" s="591"/>
      <c r="Y67" s="591"/>
      <c r="Z67" s="591"/>
      <c r="AA67" s="529" t="s">
        <v>102</v>
      </c>
      <c r="AB67" s="529"/>
      <c r="AC67" s="592"/>
      <c r="AD67" s="592"/>
      <c r="AE67" s="592"/>
      <c r="AF67" s="592"/>
      <c r="AG67" s="529" t="s">
        <v>113</v>
      </c>
      <c r="AH67" s="529"/>
      <c r="AI67" s="529"/>
      <c r="AJ67" s="530" t="str">
        <f t="shared" si="1"/>
        <v/>
      </c>
      <c r="AK67" s="530"/>
      <c r="AL67" s="530"/>
      <c r="AM67" s="157" t="s">
        <v>114</v>
      </c>
      <c r="AN67" s="158"/>
      <c r="AO67" s="613"/>
      <c r="AP67" s="613"/>
      <c r="AQ67" s="613"/>
      <c r="AR67" s="613"/>
      <c r="AS67" s="614"/>
      <c r="AT67" s="609"/>
      <c r="AU67" s="609"/>
      <c r="AV67" s="609"/>
      <c r="AW67" s="609"/>
      <c r="AX67" s="609"/>
      <c r="AY67" s="609"/>
      <c r="AZ67" s="609"/>
      <c r="BA67" s="609"/>
      <c r="BB67" s="609"/>
      <c r="BC67" s="609"/>
      <c r="BD67" s="609"/>
      <c r="BE67" s="609"/>
      <c r="BF67" s="610"/>
    </row>
    <row r="68" spans="1:58">
      <c r="A68" s="498"/>
      <c r="B68" s="599"/>
      <c r="C68" s="600"/>
      <c r="D68" s="601"/>
      <c r="E68" s="604"/>
      <c r="F68" s="580"/>
      <c r="G68" s="581"/>
      <c r="H68" s="581"/>
      <c r="I68" s="581"/>
      <c r="J68" s="581"/>
      <c r="K68" s="581"/>
      <c r="L68" s="581"/>
      <c r="M68" s="581"/>
      <c r="N68" s="581"/>
      <c r="O68" s="581"/>
      <c r="P68" s="581"/>
      <c r="Q68" s="581"/>
      <c r="R68" s="581"/>
      <c r="S68" s="582"/>
      <c r="T68" s="583" t="str">
        <f t="shared" si="0"/>
        <v/>
      </c>
      <c r="U68" s="584"/>
      <c r="V68" s="585"/>
      <c r="W68" s="586"/>
      <c r="X68" s="587"/>
      <c r="Y68" s="587"/>
      <c r="Z68" s="587"/>
      <c r="AA68" s="554" t="s">
        <v>102</v>
      </c>
      <c r="AB68" s="554"/>
      <c r="AC68" s="588"/>
      <c r="AD68" s="588"/>
      <c r="AE68" s="588"/>
      <c r="AF68" s="588"/>
      <c r="AG68" s="554" t="s">
        <v>113</v>
      </c>
      <c r="AH68" s="554"/>
      <c r="AI68" s="554"/>
      <c r="AJ68" s="608" t="str">
        <f t="shared" si="1"/>
        <v/>
      </c>
      <c r="AK68" s="608"/>
      <c r="AL68" s="608"/>
      <c r="AM68" s="110" t="s">
        <v>114</v>
      </c>
      <c r="AN68" s="159"/>
      <c r="AO68" s="615"/>
      <c r="AP68" s="615"/>
      <c r="AQ68" s="615"/>
      <c r="AR68" s="615"/>
      <c r="AS68" s="616"/>
      <c r="AT68" s="611"/>
      <c r="AU68" s="611"/>
      <c r="AV68" s="611"/>
      <c r="AW68" s="611"/>
      <c r="AX68" s="611"/>
      <c r="AY68" s="611"/>
      <c r="AZ68" s="611"/>
      <c r="BA68" s="611"/>
      <c r="BB68" s="611"/>
      <c r="BC68" s="611"/>
      <c r="BD68" s="611"/>
      <c r="BE68" s="611"/>
      <c r="BF68" s="612"/>
    </row>
    <row r="69" spans="1:58">
      <c r="A69" s="498">
        <v>10</v>
      </c>
      <c r="B69" s="593" t="str">
        <f>IF($R12="","",IF($E69&gt;$AQ$12,"",$B64+1))</f>
        <v/>
      </c>
      <c r="C69" s="594"/>
      <c r="D69" s="595"/>
      <c r="E69" s="602">
        <v>10</v>
      </c>
      <c r="F69" s="572"/>
      <c r="G69" s="573"/>
      <c r="H69" s="573"/>
      <c r="I69" s="573"/>
      <c r="J69" s="573"/>
      <c r="K69" s="573"/>
      <c r="L69" s="573"/>
      <c r="M69" s="573"/>
      <c r="N69" s="573"/>
      <c r="O69" s="573"/>
      <c r="P69" s="573"/>
      <c r="Q69" s="573"/>
      <c r="R69" s="573"/>
      <c r="S69" s="574"/>
      <c r="T69" s="537" t="str">
        <f t="shared" ref="T69:T73" si="2">IF(AND(F69="",AJ69=""),"",IF(AND(F69&lt;&gt;"",AJ69&lt;&gt;""),"有","無"))</f>
        <v/>
      </c>
      <c r="U69" s="538"/>
      <c r="V69" s="539"/>
      <c r="W69" s="605"/>
      <c r="X69" s="606"/>
      <c r="Y69" s="606"/>
      <c r="Z69" s="606"/>
      <c r="AA69" s="543" t="s">
        <v>102</v>
      </c>
      <c r="AB69" s="543"/>
      <c r="AC69" s="607"/>
      <c r="AD69" s="607"/>
      <c r="AE69" s="607"/>
      <c r="AF69" s="607"/>
      <c r="AG69" s="543" t="s">
        <v>113</v>
      </c>
      <c r="AH69" s="543"/>
      <c r="AI69" s="543"/>
      <c r="AJ69" s="544" t="str">
        <f t="shared" ref="AJ69:AJ73" si="3">IF(AC69-W69=0,"",AC69-W69)</f>
        <v/>
      </c>
      <c r="AK69" s="544"/>
      <c r="AL69" s="544"/>
      <c r="AM69" s="155" t="s">
        <v>114</v>
      </c>
      <c r="AN69" s="156"/>
      <c r="AO69" s="613" t="str">
        <f>IF($B69="","",SUM($AJ69:$AL73))</f>
        <v/>
      </c>
      <c r="AP69" s="613"/>
      <c r="AQ69" s="613"/>
      <c r="AR69" s="613"/>
      <c r="AS69" s="614"/>
      <c r="AT69" s="609"/>
      <c r="AU69" s="609"/>
      <c r="AV69" s="609"/>
      <c r="AW69" s="609"/>
      <c r="AX69" s="609"/>
      <c r="AY69" s="609"/>
      <c r="AZ69" s="609"/>
      <c r="BA69" s="609"/>
      <c r="BB69" s="609"/>
      <c r="BC69" s="609"/>
      <c r="BD69" s="609"/>
      <c r="BE69" s="609"/>
      <c r="BF69" s="610"/>
    </row>
    <row r="70" spans="1:58">
      <c r="A70" s="498"/>
      <c r="B70" s="596"/>
      <c r="C70" s="597"/>
      <c r="D70" s="598"/>
      <c r="E70" s="603"/>
      <c r="F70" s="562"/>
      <c r="G70" s="563"/>
      <c r="H70" s="563"/>
      <c r="I70" s="563"/>
      <c r="J70" s="563"/>
      <c r="K70" s="563"/>
      <c r="L70" s="563"/>
      <c r="M70" s="563"/>
      <c r="N70" s="563"/>
      <c r="O70" s="563"/>
      <c r="P70" s="563"/>
      <c r="Q70" s="563"/>
      <c r="R70" s="563"/>
      <c r="S70" s="564"/>
      <c r="T70" s="523" t="str">
        <f t="shared" si="2"/>
        <v/>
      </c>
      <c r="U70" s="524"/>
      <c r="V70" s="525"/>
      <c r="W70" s="590"/>
      <c r="X70" s="591"/>
      <c r="Y70" s="591"/>
      <c r="Z70" s="591"/>
      <c r="AA70" s="529" t="s">
        <v>102</v>
      </c>
      <c r="AB70" s="529"/>
      <c r="AC70" s="592"/>
      <c r="AD70" s="592"/>
      <c r="AE70" s="592"/>
      <c r="AF70" s="592"/>
      <c r="AG70" s="529" t="s">
        <v>113</v>
      </c>
      <c r="AH70" s="529"/>
      <c r="AI70" s="529"/>
      <c r="AJ70" s="530" t="str">
        <f t="shared" si="3"/>
        <v/>
      </c>
      <c r="AK70" s="530"/>
      <c r="AL70" s="530"/>
      <c r="AM70" s="157" t="s">
        <v>114</v>
      </c>
      <c r="AN70" s="158"/>
      <c r="AO70" s="613"/>
      <c r="AP70" s="613"/>
      <c r="AQ70" s="613"/>
      <c r="AR70" s="613"/>
      <c r="AS70" s="614"/>
      <c r="AT70" s="609"/>
      <c r="AU70" s="609"/>
      <c r="AV70" s="609"/>
      <c r="AW70" s="609"/>
      <c r="AX70" s="609"/>
      <c r="AY70" s="609"/>
      <c r="AZ70" s="609"/>
      <c r="BA70" s="609"/>
      <c r="BB70" s="609"/>
      <c r="BC70" s="609"/>
      <c r="BD70" s="609"/>
      <c r="BE70" s="609"/>
      <c r="BF70" s="610"/>
    </row>
    <row r="71" spans="1:58">
      <c r="A71" s="498"/>
      <c r="B71" s="596"/>
      <c r="C71" s="597"/>
      <c r="D71" s="598"/>
      <c r="E71" s="603"/>
      <c r="F71" s="562"/>
      <c r="G71" s="563"/>
      <c r="H71" s="563"/>
      <c r="I71" s="563"/>
      <c r="J71" s="563"/>
      <c r="K71" s="563"/>
      <c r="L71" s="563"/>
      <c r="M71" s="563"/>
      <c r="N71" s="563"/>
      <c r="O71" s="563"/>
      <c r="P71" s="563"/>
      <c r="Q71" s="563"/>
      <c r="R71" s="563"/>
      <c r="S71" s="564"/>
      <c r="T71" s="523" t="str">
        <f t="shared" si="2"/>
        <v/>
      </c>
      <c r="U71" s="524"/>
      <c r="V71" s="525"/>
      <c r="W71" s="590"/>
      <c r="X71" s="591"/>
      <c r="Y71" s="591"/>
      <c r="Z71" s="591"/>
      <c r="AA71" s="529" t="s">
        <v>102</v>
      </c>
      <c r="AB71" s="529"/>
      <c r="AC71" s="592"/>
      <c r="AD71" s="592"/>
      <c r="AE71" s="592"/>
      <c r="AF71" s="592"/>
      <c r="AG71" s="529" t="s">
        <v>113</v>
      </c>
      <c r="AH71" s="529"/>
      <c r="AI71" s="529"/>
      <c r="AJ71" s="530" t="str">
        <f t="shared" si="3"/>
        <v/>
      </c>
      <c r="AK71" s="530"/>
      <c r="AL71" s="530"/>
      <c r="AM71" s="157" t="s">
        <v>114</v>
      </c>
      <c r="AN71" s="158"/>
      <c r="AO71" s="613"/>
      <c r="AP71" s="613"/>
      <c r="AQ71" s="613"/>
      <c r="AR71" s="613"/>
      <c r="AS71" s="614"/>
      <c r="AT71" s="609"/>
      <c r="AU71" s="609"/>
      <c r="AV71" s="609"/>
      <c r="AW71" s="609"/>
      <c r="AX71" s="609"/>
      <c r="AY71" s="609"/>
      <c r="AZ71" s="609"/>
      <c r="BA71" s="609"/>
      <c r="BB71" s="609"/>
      <c r="BC71" s="609"/>
      <c r="BD71" s="609"/>
      <c r="BE71" s="609"/>
      <c r="BF71" s="610"/>
    </row>
    <row r="72" spans="1:58">
      <c r="A72" s="498"/>
      <c r="B72" s="596"/>
      <c r="C72" s="597"/>
      <c r="D72" s="598"/>
      <c r="E72" s="603"/>
      <c r="F72" s="562"/>
      <c r="G72" s="563"/>
      <c r="H72" s="563"/>
      <c r="I72" s="563"/>
      <c r="J72" s="563"/>
      <c r="K72" s="563"/>
      <c r="L72" s="563"/>
      <c r="M72" s="563"/>
      <c r="N72" s="563"/>
      <c r="O72" s="563"/>
      <c r="P72" s="563"/>
      <c r="Q72" s="563"/>
      <c r="R72" s="563"/>
      <c r="S72" s="564"/>
      <c r="T72" s="523" t="str">
        <f t="shared" si="2"/>
        <v/>
      </c>
      <c r="U72" s="524"/>
      <c r="V72" s="525"/>
      <c r="W72" s="590"/>
      <c r="X72" s="591"/>
      <c r="Y72" s="591"/>
      <c r="Z72" s="591"/>
      <c r="AA72" s="529" t="s">
        <v>102</v>
      </c>
      <c r="AB72" s="529"/>
      <c r="AC72" s="592"/>
      <c r="AD72" s="592"/>
      <c r="AE72" s="592"/>
      <c r="AF72" s="592"/>
      <c r="AG72" s="529" t="s">
        <v>113</v>
      </c>
      <c r="AH72" s="529"/>
      <c r="AI72" s="529"/>
      <c r="AJ72" s="530" t="str">
        <f t="shared" si="3"/>
        <v/>
      </c>
      <c r="AK72" s="530"/>
      <c r="AL72" s="530"/>
      <c r="AM72" s="157" t="s">
        <v>114</v>
      </c>
      <c r="AN72" s="158"/>
      <c r="AO72" s="613"/>
      <c r="AP72" s="613"/>
      <c r="AQ72" s="613"/>
      <c r="AR72" s="613"/>
      <c r="AS72" s="614"/>
      <c r="AT72" s="609"/>
      <c r="AU72" s="609"/>
      <c r="AV72" s="609"/>
      <c r="AW72" s="609"/>
      <c r="AX72" s="609"/>
      <c r="AY72" s="609"/>
      <c r="AZ72" s="609"/>
      <c r="BA72" s="609"/>
      <c r="BB72" s="609"/>
      <c r="BC72" s="609"/>
      <c r="BD72" s="609"/>
      <c r="BE72" s="609"/>
      <c r="BF72" s="610"/>
    </row>
    <row r="73" spans="1:58">
      <c r="A73" s="498"/>
      <c r="B73" s="599"/>
      <c r="C73" s="600"/>
      <c r="D73" s="601"/>
      <c r="E73" s="604"/>
      <c r="F73" s="580"/>
      <c r="G73" s="581"/>
      <c r="H73" s="581"/>
      <c r="I73" s="581"/>
      <c r="J73" s="581"/>
      <c r="K73" s="581"/>
      <c r="L73" s="581"/>
      <c r="M73" s="581"/>
      <c r="N73" s="581"/>
      <c r="O73" s="581"/>
      <c r="P73" s="581"/>
      <c r="Q73" s="581"/>
      <c r="R73" s="581"/>
      <c r="S73" s="582"/>
      <c r="T73" s="583" t="str">
        <f t="shared" si="2"/>
        <v/>
      </c>
      <c r="U73" s="584"/>
      <c r="V73" s="585"/>
      <c r="W73" s="586"/>
      <c r="X73" s="587"/>
      <c r="Y73" s="587"/>
      <c r="Z73" s="587"/>
      <c r="AA73" s="554" t="s">
        <v>102</v>
      </c>
      <c r="AB73" s="554"/>
      <c r="AC73" s="588"/>
      <c r="AD73" s="588"/>
      <c r="AE73" s="588"/>
      <c r="AF73" s="588"/>
      <c r="AG73" s="554" t="s">
        <v>113</v>
      </c>
      <c r="AH73" s="554"/>
      <c r="AI73" s="554"/>
      <c r="AJ73" s="589" t="str">
        <f t="shared" si="3"/>
        <v/>
      </c>
      <c r="AK73" s="589"/>
      <c r="AL73" s="589"/>
      <c r="AM73" s="110" t="s">
        <v>114</v>
      </c>
      <c r="AN73" s="159"/>
      <c r="AO73" s="615"/>
      <c r="AP73" s="615"/>
      <c r="AQ73" s="615"/>
      <c r="AR73" s="615"/>
      <c r="AS73" s="616"/>
      <c r="AT73" s="611"/>
      <c r="AU73" s="611"/>
      <c r="AV73" s="611"/>
      <c r="AW73" s="611"/>
      <c r="AX73" s="611"/>
      <c r="AY73" s="611"/>
      <c r="AZ73" s="611"/>
      <c r="BA73" s="611"/>
      <c r="BB73" s="611"/>
      <c r="BC73" s="611"/>
      <c r="BD73" s="611"/>
      <c r="BE73" s="611"/>
      <c r="BF73" s="612"/>
    </row>
    <row r="74" spans="1:58">
      <c r="A74" s="498">
        <v>11</v>
      </c>
      <c r="B74" s="593" t="str">
        <f>IF($R12="","",IF($E74&gt;$AQ$12,"",$B69+1))</f>
        <v/>
      </c>
      <c r="C74" s="594"/>
      <c r="D74" s="595"/>
      <c r="E74" s="602">
        <v>11</v>
      </c>
      <c r="F74" s="572"/>
      <c r="G74" s="573"/>
      <c r="H74" s="573"/>
      <c r="I74" s="573"/>
      <c r="J74" s="573"/>
      <c r="K74" s="573"/>
      <c r="L74" s="573"/>
      <c r="M74" s="573"/>
      <c r="N74" s="573"/>
      <c r="O74" s="573"/>
      <c r="P74" s="573"/>
      <c r="Q74" s="573"/>
      <c r="R74" s="573"/>
      <c r="S74" s="574"/>
      <c r="T74" s="537" t="str">
        <f t="shared" si="0"/>
        <v/>
      </c>
      <c r="U74" s="538"/>
      <c r="V74" s="539"/>
      <c r="W74" s="605"/>
      <c r="X74" s="606"/>
      <c r="Y74" s="606"/>
      <c r="Z74" s="606"/>
      <c r="AA74" s="543" t="s">
        <v>102</v>
      </c>
      <c r="AB74" s="543"/>
      <c r="AC74" s="607"/>
      <c r="AD74" s="607"/>
      <c r="AE74" s="607"/>
      <c r="AF74" s="607"/>
      <c r="AG74" s="543" t="s">
        <v>113</v>
      </c>
      <c r="AH74" s="543"/>
      <c r="AI74" s="543"/>
      <c r="AJ74" s="544" t="str">
        <f t="shared" si="1"/>
        <v/>
      </c>
      <c r="AK74" s="544"/>
      <c r="AL74" s="544"/>
      <c r="AM74" s="155" t="s">
        <v>114</v>
      </c>
      <c r="AN74" s="156"/>
      <c r="AO74" s="613" t="str">
        <f>IF($B74="","",SUM($AJ74:$AL78))</f>
        <v/>
      </c>
      <c r="AP74" s="613"/>
      <c r="AQ74" s="613"/>
      <c r="AR74" s="613"/>
      <c r="AS74" s="614"/>
      <c r="AT74" s="609"/>
      <c r="AU74" s="609"/>
      <c r="AV74" s="609"/>
      <c r="AW74" s="609"/>
      <c r="AX74" s="609"/>
      <c r="AY74" s="609"/>
      <c r="AZ74" s="609"/>
      <c r="BA74" s="609"/>
      <c r="BB74" s="609"/>
      <c r="BC74" s="609"/>
      <c r="BD74" s="609"/>
      <c r="BE74" s="609"/>
      <c r="BF74" s="610"/>
    </row>
    <row r="75" spans="1:58">
      <c r="A75" s="498"/>
      <c r="B75" s="596"/>
      <c r="C75" s="597"/>
      <c r="D75" s="598"/>
      <c r="E75" s="603"/>
      <c r="F75" s="562"/>
      <c r="G75" s="563"/>
      <c r="H75" s="563"/>
      <c r="I75" s="563"/>
      <c r="J75" s="563"/>
      <c r="K75" s="563"/>
      <c r="L75" s="563"/>
      <c r="M75" s="563"/>
      <c r="N75" s="563"/>
      <c r="O75" s="563"/>
      <c r="P75" s="563"/>
      <c r="Q75" s="563"/>
      <c r="R75" s="563"/>
      <c r="S75" s="564"/>
      <c r="T75" s="523" t="str">
        <f t="shared" si="0"/>
        <v/>
      </c>
      <c r="U75" s="524"/>
      <c r="V75" s="525"/>
      <c r="W75" s="590"/>
      <c r="X75" s="591"/>
      <c r="Y75" s="591"/>
      <c r="Z75" s="591"/>
      <c r="AA75" s="529" t="s">
        <v>102</v>
      </c>
      <c r="AB75" s="529"/>
      <c r="AC75" s="592"/>
      <c r="AD75" s="592"/>
      <c r="AE75" s="592"/>
      <c r="AF75" s="592"/>
      <c r="AG75" s="529" t="s">
        <v>113</v>
      </c>
      <c r="AH75" s="529"/>
      <c r="AI75" s="529"/>
      <c r="AJ75" s="530" t="str">
        <f t="shared" si="1"/>
        <v/>
      </c>
      <c r="AK75" s="530"/>
      <c r="AL75" s="530"/>
      <c r="AM75" s="157" t="s">
        <v>114</v>
      </c>
      <c r="AN75" s="158"/>
      <c r="AO75" s="613"/>
      <c r="AP75" s="613"/>
      <c r="AQ75" s="613"/>
      <c r="AR75" s="613"/>
      <c r="AS75" s="614"/>
      <c r="AT75" s="609"/>
      <c r="AU75" s="609"/>
      <c r="AV75" s="609"/>
      <c r="AW75" s="609"/>
      <c r="AX75" s="609"/>
      <c r="AY75" s="609"/>
      <c r="AZ75" s="609"/>
      <c r="BA75" s="609"/>
      <c r="BB75" s="609"/>
      <c r="BC75" s="609"/>
      <c r="BD75" s="609"/>
      <c r="BE75" s="609"/>
      <c r="BF75" s="610"/>
    </row>
    <row r="76" spans="1:58">
      <c r="A76" s="498"/>
      <c r="B76" s="596"/>
      <c r="C76" s="597"/>
      <c r="D76" s="598"/>
      <c r="E76" s="603"/>
      <c r="F76" s="562"/>
      <c r="G76" s="563"/>
      <c r="H76" s="563"/>
      <c r="I76" s="563"/>
      <c r="J76" s="563"/>
      <c r="K76" s="563"/>
      <c r="L76" s="563"/>
      <c r="M76" s="563"/>
      <c r="N76" s="563"/>
      <c r="O76" s="563"/>
      <c r="P76" s="563"/>
      <c r="Q76" s="563"/>
      <c r="R76" s="563"/>
      <c r="S76" s="564"/>
      <c r="T76" s="523" t="str">
        <f t="shared" si="0"/>
        <v/>
      </c>
      <c r="U76" s="524"/>
      <c r="V76" s="525"/>
      <c r="W76" s="590"/>
      <c r="X76" s="591"/>
      <c r="Y76" s="591"/>
      <c r="Z76" s="591"/>
      <c r="AA76" s="529" t="s">
        <v>102</v>
      </c>
      <c r="AB76" s="529"/>
      <c r="AC76" s="592"/>
      <c r="AD76" s="592"/>
      <c r="AE76" s="592"/>
      <c r="AF76" s="592"/>
      <c r="AG76" s="529" t="s">
        <v>113</v>
      </c>
      <c r="AH76" s="529"/>
      <c r="AI76" s="529"/>
      <c r="AJ76" s="530" t="str">
        <f t="shared" si="1"/>
        <v/>
      </c>
      <c r="AK76" s="530"/>
      <c r="AL76" s="530"/>
      <c r="AM76" s="157" t="s">
        <v>114</v>
      </c>
      <c r="AN76" s="158"/>
      <c r="AO76" s="613"/>
      <c r="AP76" s="613"/>
      <c r="AQ76" s="613"/>
      <c r="AR76" s="613"/>
      <c r="AS76" s="614"/>
      <c r="AT76" s="609"/>
      <c r="AU76" s="609"/>
      <c r="AV76" s="609"/>
      <c r="AW76" s="609"/>
      <c r="AX76" s="609"/>
      <c r="AY76" s="609"/>
      <c r="AZ76" s="609"/>
      <c r="BA76" s="609"/>
      <c r="BB76" s="609"/>
      <c r="BC76" s="609"/>
      <c r="BD76" s="609"/>
      <c r="BE76" s="609"/>
      <c r="BF76" s="610"/>
    </row>
    <row r="77" spans="1:58">
      <c r="A77" s="498"/>
      <c r="B77" s="596"/>
      <c r="C77" s="597"/>
      <c r="D77" s="598"/>
      <c r="E77" s="603"/>
      <c r="F77" s="562"/>
      <c r="G77" s="563"/>
      <c r="H77" s="563"/>
      <c r="I77" s="563"/>
      <c r="J77" s="563"/>
      <c r="K77" s="563"/>
      <c r="L77" s="563"/>
      <c r="M77" s="563"/>
      <c r="N77" s="563"/>
      <c r="O77" s="563"/>
      <c r="P77" s="563"/>
      <c r="Q77" s="563"/>
      <c r="R77" s="563"/>
      <c r="S77" s="564"/>
      <c r="T77" s="523" t="str">
        <f t="shared" si="0"/>
        <v/>
      </c>
      <c r="U77" s="524"/>
      <c r="V77" s="525"/>
      <c r="W77" s="590"/>
      <c r="X77" s="591"/>
      <c r="Y77" s="591"/>
      <c r="Z77" s="591"/>
      <c r="AA77" s="529" t="s">
        <v>102</v>
      </c>
      <c r="AB77" s="529"/>
      <c r="AC77" s="592"/>
      <c r="AD77" s="592"/>
      <c r="AE77" s="592"/>
      <c r="AF77" s="592"/>
      <c r="AG77" s="529" t="s">
        <v>113</v>
      </c>
      <c r="AH77" s="529"/>
      <c r="AI77" s="529"/>
      <c r="AJ77" s="530" t="str">
        <f t="shared" si="1"/>
        <v/>
      </c>
      <c r="AK77" s="530"/>
      <c r="AL77" s="530"/>
      <c r="AM77" s="157" t="s">
        <v>114</v>
      </c>
      <c r="AN77" s="158"/>
      <c r="AO77" s="613"/>
      <c r="AP77" s="613"/>
      <c r="AQ77" s="613"/>
      <c r="AR77" s="613"/>
      <c r="AS77" s="614"/>
      <c r="AT77" s="609"/>
      <c r="AU77" s="609"/>
      <c r="AV77" s="609"/>
      <c r="AW77" s="609"/>
      <c r="AX77" s="609"/>
      <c r="AY77" s="609"/>
      <c r="AZ77" s="609"/>
      <c r="BA77" s="609"/>
      <c r="BB77" s="609"/>
      <c r="BC77" s="609"/>
      <c r="BD77" s="609"/>
      <c r="BE77" s="609"/>
      <c r="BF77" s="610"/>
    </row>
    <row r="78" spans="1:58">
      <c r="A78" s="498"/>
      <c r="B78" s="599"/>
      <c r="C78" s="600"/>
      <c r="D78" s="601"/>
      <c r="E78" s="604"/>
      <c r="F78" s="580"/>
      <c r="G78" s="581"/>
      <c r="H78" s="581"/>
      <c r="I78" s="581"/>
      <c r="J78" s="581"/>
      <c r="K78" s="581"/>
      <c r="L78" s="581"/>
      <c r="M78" s="581"/>
      <c r="N78" s="581"/>
      <c r="O78" s="581"/>
      <c r="P78" s="581"/>
      <c r="Q78" s="581"/>
      <c r="R78" s="581"/>
      <c r="S78" s="582"/>
      <c r="T78" s="583" t="str">
        <f t="shared" si="0"/>
        <v/>
      </c>
      <c r="U78" s="584"/>
      <c r="V78" s="585"/>
      <c r="W78" s="586"/>
      <c r="X78" s="587"/>
      <c r="Y78" s="587"/>
      <c r="Z78" s="587"/>
      <c r="AA78" s="554" t="s">
        <v>102</v>
      </c>
      <c r="AB78" s="554"/>
      <c r="AC78" s="588"/>
      <c r="AD78" s="588"/>
      <c r="AE78" s="588"/>
      <c r="AF78" s="588"/>
      <c r="AG78" s="554" t="s">
        <v>113</v>
      </c>
      <c r="AH78" s="554"/>
      <c r="AI78" s="554"/>
      <c r="AJ78" s="589" t="str">
        <f t="shared" si="1"/>
        <v/>
      </c>
      <c r="AK78" s="589"/>
      <c r="AL78" s="589"/>
      <c r="AM78" s="110" t="s">
        <v>114</v>
      </c>
      <c r="AN78" s="159"/>
      <c r="AO78" s="615"/>
      <c r="AP78" s="615"/>
      <c r="AQ78" s="615"/>
      <c r="AR78" s="615"/>
      <c r="AS78" s="616"/>
      <c r="AT78" s="611"/>
      <c r="AU78" s="611"/>
      <c r="AV78" s="611"/>
      <c r="AW78" s="611"/>
      <c r="AX78" s="611"/>
      <c r="AY78" s="611"/>
      <c r="AZ78" s="611"/>
      <c r="BA78" s="611"/>
      <c r="BB78" s="611"/>
      <c r="BC78" s="611"/>
      <c r="BD78" s="611"/>
      <c r="BE78" s="611"/>
      <c r="BF78" s="612"/>
    </row>
    <row r="79" spans="1:58" ht="18.75" customHeight="1">
      <c r="B79" s="556" t="s">
        <v>180</v>
      </c>
      <c r="C79" s="556"/>
      <c r="D79" s="556"/>
      <c r="E79" s="556"/>
      <c r="F79" s="556"/>
      <c r="G79" s="556"/>
      <c r="H79" s="556"/>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c r="AU79" s="556"/>
      <c r="AV79" s="556"/>
      <c r="AW79" s="556"/>
      <c r="AX79" s="556"/>
      <c r="AY79" s="556"/>
      <c r="AZ79" s="556"/>
      <c r="BA79" s="556"/>
      <c r="BB79" s="556"/>
      <c r="BC79" s="556"/>
      <c r="BD79" s="556"/>
      <c r="BE79" s="556"/>
      <c r="BF79" s="556"/>
    </row>
  </sheetData>
  <sheetProtection sheet="1" selectLockedCells="1"/>
  <mergeCells count="474">
    <mergeCell ref="AI2:AM2"/>
    <mergeCell ref="AN2:AR2"/>
    <mergeCell ref="AI3:AM5"/>
    <mergeCell ref="AN3:AR5"/>
    <mergeCell ref="R12:AA12"/>
    <mergeCell ref="AB12:AD12"/>
    <mergeCell ref="AE12:AN12"/>
    <mergeCell ref="AQ12:AR12"/>
    <mergeCell ref="D14:J14"/>
    <mergeCell ref="M14:R14"/>
    <mergeCell ref="B7:BF8"/>
    <mergeCell ref="AR10:AT10"/>
    <mergeCell ref="AW10:AX10"/>
    <mergeCell ref="AY10:AZ10"/>
    <mergeCell ref="BA10:BB10"/>
    <mergeCell ref="BC10:BD10"/>
    <mergeCell ref="BE10:BF10"/>
    <mergeCell ref="AS2:BF2"/>
    <mergeCell ref="AS3:BF5"/>
    <mergeCell ref="AU10:AV10"/>
    <mergeCell ref="B22:BF22"/>
    <mergeCell ref="B23:D23"/>
    <mergeCell ref="F23:S23"/>
    <mergeCell ref="T23:V23"/>
    <mergeCell ref="W23:AS23"/>
    <mergeCell ref="AT23:BF23"/>
    <mergeCell ref="D16:J16"/>
    <mergeCell ref="AH16:AL16"/>
    <mergeCell ref="D18:J18"/>
    <mergeCell ref="M18:BD18"/>
    <mergeCell ref="D20:J20"/>
    <mergeCell ref="M20:BD20"/>
    <mergeCell ref="M16:AF16"/>
    <mergeCell ref="B24:D28"/>
    <mergeCell ref="E24:E28"/>
    <mergeCell ref="F24:S24"/>
    <mergeCell ref="T24:V24"/>
    <mergeCell ref="W24:Z24"/>
    <mergeCell ref="AA24:AB24"/>
    <mergeCell ref="F27:S27"/>
    <mergeCell ref="T27:V27"/>
    <mergeCell ref="W27:Z27"/>
    <mergeCell ref="AA27:AB27"/>
    <mergeCell ref="W28:Z28"/>
    <mergeCell ref="AA28:AB28"/>
    <mergeCell ref="AC24:AF24"/>
    <mergeCell ref="AG24:AI24"/>
    <mergeCell ref="AJ24:AL24"/>
    <mergeCell ref="AO24:AS28"/>
    <mergeCell ref="AT24:BF28"/>
    <mergeCell ref="F25:S25"/>
    <mergeCell ref="T25:V25"/>
    <mergeCell ref="W25:Z25"/>
    <mergeCell ref="AA25:AB25"/>
    <mergeCell ref="AC25:AF25"/>
    <mergeCell ref="AG25:AI25"/>
    <mergeCell ref="AJ25:AL25"/>
    <mergeCell ref="F26:S26"/>
    <mergeCell ref="T26:V26"/>
    <mergeCell ref="W26:Z26"/>
    <mergeCell ref="AA26:AB26"/>
    <mergeCell ref="AC26:AF26"/>
    <mergeCell ref="AG26:AI26"/>
    <mergeCell ref="AJ26:AL26"/>
    <mergeCell ref="AC27:AF27"/>
    <mergeCell ref="AG27:AI27"/>
    <mergeCell ref="AJ27:AL27"/>
    <mergeCell ref="F28:S28"/>
    <mergeCell ref="T28:V28"/>
    <mergeCell ref="B29:D33"/>
    <mergeCell ref="E29:E33"/>
    <mergeCell ref="F29:S29"/>
    <mergeCell ref="T29:V29"/>
    <mergeCell ref="W29:Z29"/>
    <mergeCell ref="AA29:AB29"/>
    <mergeCell ref="F32:S32"/>
    <mergeCell ref="T32:V32"/>
    <mergeCell ref="W32:Z32"/>
    <mergeCell ref="AA32:AB32"/>
    <mergeCell ref="AJ32:AL32"/>
    <mergeCell ref="F33:S33"/>
    <mergeCell ref="T33:V33"/>
    <mergeCell ref="W33:Z33"/>
    <mergeCell ref="AA33:AB33"/>
    <mergeCell ref="AC33:AF33"/>
    <mergeCell ref="AC28:AF28"/>
    <mergeCell ref="AG28:AI28"/>
    <mergeCell ref="AJ28:AL28"/>
    <mergeCell ref="AC29:AF29"/>
    <mergeCell ref="AG29:AI29"/>
    <mergeCell ref="AJ29:AL29"/>
    <mergeCell ref="AG33:AI33"/>
    <mergeCell ref="AJ33:AL33"/>
    <mergeCell ref="F37:S37"/>
    <mergeCell ref="T37:V37"/>
    <mergeCell ref="W37:Z37"/>
    <mergeCell ref="AA37:AB37"/>
    <mergeCell ref="W38:Z38"/>
    <mergeCell ref="AA38:AB38"/>
    <mergeCell ref="AO29:AS33"/>
    <mergeCell ref="AT29:BF33"/>
    <mergeCell ref="F30:S30"/>
    <mergeCell ref="T30:V30"/>
    <mergeCell ref="W30:Z30"/>
    <mergeCell ref="AA30:AB30"/>
    <mergeCell ref="AC30:AF30"/>
    <mergeCell ref="AG30:AI30"/>
    <mergeCell ref="AJ30:AL30"/>
    <mergeCell ref="F31:S31"/>
    <mergeCell ref="T31:V31"/>
    <mergeCell ref="W31:Z31"/>
    <mergeCell ref="AA31:AB31"/>
    <mergeCell ref="AC31:AF31"/>
    <mergeCell ref="AG31:AI31"/>
    <mergeCell ref="AJ31:AL31"/>
    <mergeCell ref="AC32:AF32"/>
    <mergeCell ref="AG32:AI32"/>
    <mergeCell ref="AC34:AF34"/>
    <mergeCell ref="AG34:AI34"/>
    <mergeCell ref="AJ34:AL34"/>
    <mergeCell ref="AO34:AS38"/>
    <mergeCell ref="AT34:BF38"/>
    <mergeCell ref="F35:S35"/>
    <mergeCell ref="T35:V35"/>
    <mergeCell ref="W35:Z35"/>
    <mergeCell ref="AA35:AB35"/>
    <mergeCell ref="AC35:AF35"/>
    <mergeCell ref="AG35:AI35"/>
    <mergeCell ref="AJ35:AL35"/>
    <mergeCell ref="F36:S36"/>
    <mergeCell ref="T36:V36"/>
    <mergeCell ref="W36:Z36"/>
    <mergeCell ref="AA36:AB36"/>
    <mergeCell ref="AC36:AF36"/>
    <mergeCell ref="AG36:AI36"/>
    <mergeCell ref="AJ36:AL36"/>
    <mergeCell ref="AC37:AF37"/>
    <mergeCell ref="AG37:AI37"/>
    <mergeCell ref="AJ37:AL37"/>
    <mergeCell ref="F38:S38"/>
    <mergeCell ref="T38:V38"/>
    <mergeCell ref="AC38:AF38"/>
    <mergeCell ref="AG38:AI38"/>
    <mergeCell ref="AJ38:AL38"/>
    <mergeCell ref="B39:D43"/>
    <mergeCell ref="E39:E43"/>
    <mergeCell ref="F39:S39"/>
    <mergeCell ref="T39:V39"/>
    <mergeCell ref="W39:Z39"/>
    <mergeCell ref="AA39:AB39"/>
    <mergeCell ref="F42:S42"/>
    <mergeCell ref="T42:V42"/>
    <mergeCell ref="W42:Z42"/>
    <mergeCell ref="AA42:AB42"/>
    <mergeCell ref="AC39:AF39"/>
    <mergeCell ref="AG39:AI39"/>
    <mergeCell ref="AJ39:AL39"/>
    <mergeCell ref="AG43:AI43"/>
    <mergeCell ref="AJ43:AL43"/>
    <mergeCell ref="B34:D38"/>
    <mergeCell ref="E34:E38"/>
    <mergeCell ref="F34:S34"/>
    <mergeCell ref="T34:V34"/>
    <mergeCell ref="W34:Z34"/>
    <mergeCell ref="AA34:AB34"/>
    <mergeCell ref="AO39:AS43"/>
    <mergeCell ref="AT39:BF43"/>
    <mergeCell ref="F40:S40"/>
    <mergeCell ref="T40:V40"/>
    <mergeCell ref="W40:Z40"/>
    <mergeCell ref="AA40:AB40"/>
    <mergeCell ref="AC40:AF40"/>
    <mergeCell ref="AG40:AI40"/>
    <mergeCell ref="AJ40:AL40"/>
    <mergeCell ref="F41:S41"/>
    <mergeCell ref="T41:V41"/>
    <mergeCell ref="W41:Z41"/>
    <mergeCell ref="AA41:AB41"/>
    <mergeCell ref="AC41:AF41"/>
    <mergeCell ref="AG41:AI41"/>
    <mergeCell ref="AJ41:AL41"/>
    <mergeCell ref="AC42:AF42"/>
    <mergeCell ref="AG42:AI42"/>
    <mergeCell ref="AJ42:AL42"/>
    <mergeCell ref="F43:S43"/>
    <mergeCell ref="T43:V43"/>
    <mergeCell ref="W43:Z43"/>
    <mergeCell ref="AA43:AB43"/>
    <mergeCell ref="AC43:AF43"/>
    <mergeCell ref="B44:D48"/>
    <mergeCell ref="E44:E48"/>
    <mergeCell ref="F44:S44"/>
    <mergeCell ref="T44:V44"/>
    <mergeCell ref="W44:Z44"/>
    <mergeCell ref="AA44:AB44"/>
    <mergeCell ref="F47:S47"/>
    <mergeCell ref="T47:V47"/>
    <mergeCell ref="W47:Z47"/>
    <mergeCell ref="AA47:AB47"/>
    <mergeCell ref="W48:Z48"/>
    <mergeCell ref="AA48:AB48"/>
    <mergeCell ref="AC44:AF44"/>
    <mergeCell ref="AG44:AI44"/>
    <mergeCell ref="AJ44:AL44"/>
    <mergeCell ref="AO44:AS48"/>
    <mergeCell ref="AT44:BF48"/>
    <mergeCell ref="F45:S45"/>
    <mergeCell ref="T45:V45"/>
    <mergeCell ref="W45:Z45"/>
    <mergeCell ref="AA45:AB45"/>
    <mergeCell ref="AC45:AF45"/>
    <mergeCell ref="AG45:AI45"/>
    <mergeCell ref="AJ45:AL45"/>
    <mergeCell ref="F46:S46"/>
    <mergeCell ref="T46:V46"/>
    <mergeCell ref="W46:Z46"/>
    <mergeCell ref="AA46:AB46"/>
    <mergeCell ref="AC46:AF46"/>
    <mergeCell ref="AG46:AI46"/>
    <mergeCell ref="AJ46:AL46"/>
    <mergeCell ref="AC47:AF47"/>
    <mergeCell ref="AG47:AI47"/>
    <mergeCell ref="AJ47:AL47"/>
    <mergeCell ref="F48:S48"/>
    <mergeCell ref="T48:V48"/>
    <mergeCell ref="B49:D53"/>
    <mergeCell ref="E49:E53"/>
    <mergeCell ref="F49:S49"/>
    <mergeCell ref="T49:V49"/>
    <mergeCell ref="W49:Z49"/>
    <mergeCell ref="AA49:AB49"/>
    <mergeCell ref="F52:S52"/>
    <mergeCell ref="T52:V52"/>
    <mergeCell ref="W52:Z52"/>
    <mergeCell ref="AA52:AB52"/>
    <mergeCell ref="AJ52:AL52"/>
    <mergeCell ref="F53:S53"/>
    <mergeCell ref="T53:V53"/>
    <mergeCell ref="W53:Z53"/>
    <mergeCell ref="AA53:AB53"/>
    <mergeCell ref="AC53:AF53"/>
    <mergeCell ref="AC48:AF48"/>
    <mergeCell ref="AG48:AI48"/>
    <mergeCell ref="AJ48:AL48"/>
    <mergeCell ref="AC49:AF49"/>
    <mergeCell ref="AG49:AI49"/>
    <mergeCell ref="AJ49:AL49"/>
    <mergeCell ref="AG53:AI53"/>
    <mergeCell ref="AJ53:AL53"/>
    <mergeCell ref="F57:S57"/>
    <mergeCell ref="T57:V57"/>
    <mergeCell ref="W57:Z57"/>
    <mergeCell ref="AA57:AB57"/>
    <mergeCell ref="W58:Z58"/>
    <mergeCell ref="AA58:AB58"/>
    <mergeCell ref="AO49:AS53"/>
    <mergeCell ref="AT49:BF53"/>
    <mergeCell ref="F50:S50"/>
    <mergeCell ref="T50:V50"/>
    <mergeCell ref="W50:Z50"/>
    <mergeCell ref="AA50:AB50"/>
    <mergeCell ref="AC50:AF50"/>
    <mergeCell ref="AG50:AI50"/>
    <mergeCell ref="AJ50:AL50"/>
    <mergeCell ref="F51:S51"/>
    <mergeCell ref="T51:V51"/>
    <mergeCell ref="W51:Z51"/>
    <mergeCell ref="AA51:AB51"/>
    <mergeCell ref="AC51:AF51"/>
    <mergeCell ref="AG51:AI51"/>
    <mergeCell ref="AJ51:AL51"/>
    <mergeCell ref="AC52:AF52"/>
    <mergeCell ref="AG52:AI52"/>
    <mergeCell ref="AC54:AF54"/>
    <mergeCell ref="AG54:AI54"/>
    <mergeCell ref="AJ54:AL54"/>
    <mergeCell ref="AO54:AS58"/>
    <mergeCell ref="AT54:BF58"/>
    <mergeCell ref="F55:S55"/>
    <mergeCell ref="T55:V55"/>
    <mergeCell ref="W55:Z55"/>
    <mergeCell ref="AA55:AB55"/>
    <mergeCell ref="AC55:AF55"/>
    <mergeCell ref="AG55:AI55"/>
    <mergeCell ref="AJ55:AL55"/>
    <mergeCell ref="F56:S56"/>
    <mergeCell ref="T56:V56"/>
    <mergeCell ref="W56:Z56"/>
    <mergeCell ref="AA56:AB56"/>
    <mergeCell ref="AC56:AF56"/>
    <mergeCell ref="AG56:AI56"/>
    <mergeCell ref="AJ56:AL56"/>
    <mergeCell ref="AC57:AF57"/>
    <mergeCell ref="AG57:AI57"/>
    <mergeCell ref="AJ57:AL57"/>
    <mergeCell ref="F58:S58"/>
    <mergeCell ref="T58:V58"/>
    <mergeCell ref="AC58:AF58"/>
    <mergeCell ref="AG58:AI58"/>
    <mergeCell ref="AJ58:AL58"/>
    <mergeCell ref="B59:D63"/>
    <mergeCell ref="E59:E63"/>
    <mergeCell ref="F59:S59"/>
    <mergeCell ref="T59:V59"/>
    <mergeCell ref="W59:Z59"/>
    <mergeCell ref="AA59:AB59"/>
    <mergeCell ref="F62:S62"/>
    <mergeCell ref="T62:V62"/>
    <mergeCell ref="W62:Z62"/>
    <mergeCell ref="AA62:AB62"/>
    <mergeCell ref="AC59:AF59"/>
    <mergeCell ref="AG59:AI59"/>
    <mergeCell ref="AJ59:AL59"/>
    <mergeCell ref="AG63:AI63"/>
    <mergeCell ref="AJ63:AL63"/>
    <mergeCell ref="B54:D58"/>
    <mergeCell ref="E54:E58"/>
    <mergeCell ref="F54:S54"/>
    <mergeCell ref="T54:V54"/>
    <mergeCell ref="W54:Z54"/>
    <mergeCell ref="AA54:AB54"/>
    <mergeCell ref="AO59:AS63"/>
    <mergeCell ref="AT59:BF63"/>
    <mergeCell ref="F60:S60"/>
    <mergeCell ref="T60:V60"/>
    <mergeCell ref="W60:Z60"/>
    <mergeCell ref="AA60:AB60"/>
    <mergeCell ref="AC60:AF60"/>
    <mergeCell ref="AG60:AI60"/>
    <mergeCell ref="AJ60:AL60"/>
    <mergeCell ref="F61:S61"/>
    <mergeCell ref="T61:V61"/>
    <mergeCell ref="W61:Z61"/>
    <mergeCell ref="AA61:AB61"/>
    <mergeCell ref="AC61:AF61"/>
    <mergeCell ref="AG61:AI61"/>
    <mergeCell ref="AJ61:AL61"/>
    <mergeCell ref="AC62:AF62"/>
    <mergeCell ref="AG62:AI62"/>
    <mergeCell ref="AJ62:AL62"/>
    <mergeCell ref="F63:S63"/>
    <mergeCell ref="T63:V63"/>
    <mergeCell ref="W63:Z63"/>
    <mergeCell ref="AA63:AB63"/>
    <mergeCell ref="AC63:AF63"/>
    <mergeCell ref="B64:D68"/>
    <mergeCell ref="E64:E68"/>
    <mergeCell ref="F64:S64"/>
    <mergeCell ref="T64:V64"/>
    <mergeCell ref="W64:Z64"/>
    <mergeCell ref="AA64:AB64"/>
    <mergeCell ref="F67:S67"/>
    <mergeCell ref="T67:V67"/>
    <mergeCell ref="W67:Z67"/>
    <mergeCell ref="AA67:AB67"/>
    <mergeCell ref="W68:Z68"/>
    <mergeCell ref="AA68:AB68"/>
    <mergeCell ref="AC64:AF64"/>
    <mergeCell ref="AG64:AI64"/>
    <mergeCell ref="AJ64:AL64"/>
    <mergeCell ref="AO64:AS68"/>
    <mergeCell ref="AT64:BF68"/>
    <mergeCell ref="F65:S65"/>
    <mergeCell ref="T65:V65"/>
    <mergeCell ref="W65:Z65"/>
    <mergeCell ref="AA65:AB65"/>
    <mergeCell ref="AC65:AF65"/>
    <mergeCell ref="AG65:AI65"/>
    <mergeCell ref="AJ65:AL65"/>
    <mergeCell ref="F66:S66"/>
    <mergeCell ref="T66:V66"/>
    <mergeCell ref="W66:Z66"/>
    <mergeCell ref="AA66:AB66"/>
    <mergeCell ref="AC66:AF66"/>
    <mergeCell ref="AG66:AI66"/>
    <mergeCell ref="AJ66:AL66"/>
    <mergeCell ref="AC67:AF67"/>
    <mergeCell ref="AG67:AI67"/>
    <mergeCell ref="AJ67:AL67"/>
    <mergeCell ref="F68:S68"/>
    <mergeCell ref="T68:V68"/>
    <mergeCell ref="AC68:AF68"/>
    <mergeCell ref="AG68:AI68"/>
    <mergeCell ref="AJ68:AL68"/>
    <mergeCell ref="AT74:BF78"/>
    <mergeCell ref="F75:S75"/>
    <mergeCell ref="T75:V75"/>
    <mergeCell ref="W75:Z75"/>
    <mergeCell ref="AA75:AB75"/>
    <mergeCell ref="AC75:AF75"/>
    <mergeCell ref="AC76:AF76"/>
    <mergeCell ref="AG76:AI76"/>
    <mergeCell ref="AJ76:AL76"/>
    <mergeCell ref="AC74:AF74"/>
    <mergeCell ref="AG74:AI74"/>
    <mergeCell ref="AJ74:AL74"/>
    <mergeCell ref="AO74:AS78"/>
    <mergeCell ref="T71:V71"/>
    <mergeCell ref="W71:Z71"/>
    <mergeCell ref="AA71:AB71"/>
    <mergeCell ref="AC71:AF71"/>
    <mergeCell ref="AG71:AI71"/>
    <mergeCell ref="AJ71:AL71"/>
    <mergeCell ref="AO69:AS73"/>
    <mergeCell ref="AT69:BF73"/>
    <mergeCell ref="B74:D78"/>
    <mergeCell ref="E74:E78"/>
    <mergeCell ref="F74:S74"/>
    <mergeCell ref="T74:V74"/>
    <mergeCell ref="W74:Z74"/>
    <mergeCell ref="AA74:AB74"/>
    <mergeCell ref="F77:S77"/>
    <mergeCell ref="T77:V77"/>
    <mergeCell ref="W77:Z77"/>
    <mergeCell ref="AA77:AB77"/>
    <mergeCell ref="W76:Z76"/>
    <mergeCell ref="AA76:AB76"/>
    <mergeCell ref="B79:BF79"/>
    <mergeCell ref="B69:D73"/>
    <mergeCell ref="E69:E73"/>
    <mergeCell ref="F69:S69"/>
    <mergeCell ref="T69:V69"/>
    <mergeCell ref="W69:Z69"/>
    <mergeCell ref="AA69:AB69"/>
    <mergeCell ref="AC69:AF69"/>
    <mergeCell ref="AG69:AI69"/>
    <mergeCell ref="AJ69:AL69"/>
    <mergeCell ref="AC77:AF77"/>
    <mergeCell ref="AG77:AI77"/>
    <mergeCell ref="AJ77:AL77"/>
    <mergeCell ref="F78:S78"/>
    <mergeCell ref="T78:V78"/>
    <mergeCell ref="W78:Z78"/>
    <mergeCell ref="AA78:AB78"/>
    <mergeCell ref="AC78:AF78"/>
    <mergeCell ref="AG78:AI78"/>
    <mergeCell ref="AJ78:AL78"/>
    <mergeCell ref="AG75:AI75"/>
    <mergeCell ref="AJ75:AL75"/>
    <mergeCell ref="F76:S76"/>
    <mergeCell ref="T76:V76"/>
    <mergeCell ref="F70:S70"/>
    <mergeCell ref="T70:V70"/>
    <mergeCell ref="W70:Z70"/>
    <mergeCell ref="AA70:AB70"/>
    <mergeCell ref="AC70:AF70"/>
    <mergeCell ref="AG70:AI70"/>
    <mergeCell ref="AJ70:AL70"/>
    <mergeCell ref="F71:S71"/>
    <mergeCell ref="AJ72:AL72"/>
    <mergeCell ref="A69:A73"/>
    <mergeCell ref="A74:A78"/>
    <mergeCell ref="A24:A28"/>
    <mergeCell ref="A29:A33"/>
    <mergeCell ref="A34:A38"/>
    <mergeCell ref="A39:A43"/>
    <mergeCell ref="A44:A48"/>
    <mergeCell ref="A49:A53"/>
    <mergeCell ref="A54:A58"/>
    <mergeCell ref="A59:A63"/>
    <mergeCell ref="A64:A68"/>
    <mergeCell ref="F73:S73"/>
    <mergeCell ref="T73:V73"/>
    <mergeCell ref="W73:Z73"/>
    <mergeCell ref="AA73:AB73"/>
    <mergeCell ref="AC73:AF73"/>
    <mergeCell ref="AG73:AI73"/>
    <mergeCell ref="AJ73:AL73"/>
    <mergeCell ref="F72:S72"/>
    <mergeCell ref="T72:V72"/>
    <mergeCell ref="W72:Z72"/>
    <mergeCell ref="AA72:AB72"/>
    <mergeCell ref="AC72:AF72"/>
    <mergeCell ref="AG72:AI72"/>
  </mergeCells>
  <phoneticPr fontId="1"/>
  <conditionalFormatting sqref="R12:AA12">
    <cfRule type="cellIs" dxfId="8" priority="2" operator="between">
      <formula>43586</formula>
      <formula>43830</formula>
    </cfRule>
  </conditionalFormatting>
  <conditionalFormatting sqref="AE12:AN12">
    <cfRule type="cellIs" dxfId="7" priority="1" operator="between">
      <formula>43586</formula>
      <formula>43830</formula>
    </cfRule>
  </conditionalFormatting>
  <dataValidations count="7">
    <dataValidation type="time" imeMode="off" allowBlank="1" showInputMessage="1" showErrorMessage="1" sqref="AC24:AF78 W24:Z78">
      <formula1>0</formula1>
      <formula2>0.999305555555556</formula2>
    </dataValidation>
    <dataValidation imeMode="off" allowBlank="1" showInputMessage="1" showErrorMessage="1" sqref="AJ24:AL78"/>
    <dataValidation type="list" imeMode="hiragana" allowBlank="1" showInputMessage="1" showErrorMessage="1" sqref="F24:S78">
      <formula1>INDIRECT($BI$16)</formula1>
    </dataValidation>
    <dataValidation errorStyle="information" imeMode="hiragana" allowBlank="1" showInputMessage="1" showErrorMessage="1" errorTitle="確認" error="リストにない元号ですが、よろしいですか？" sqref="AR10:AT10"/>
    <dataValidation type="whole" imeMode="off" allowBlank="1" showInputMessage="1" showErrorMessage="1" sqref="BC10:BD10">
      <formula1>1</formula1>
      <formula2>31</formula2>
    </dataValidation>
    <dataValidation type="whole" imeMode="off" allowBlank="1" showInputMessage="1" showErrorMessage="1" sqref="AY10:AZ10">
      <formula1>1</formula1>
      <formula2>12</formula2>
    </dataValidation>
    <dataValidation imeMode="hiragana" allowBlank="1" showInputMessage="1" showErrorMessage="1" sqref="AT24:BF78"/>
  </dataValidations>
  <printOptions horizontalCentered="1"/>
  <pageMargins left="0.39370078740157483" right="0.39370078740157483" top="0.19685039370078741" bottom="0.19685039370078741" header="0" footer="0"/>
  <pageSetup paperSize="9" scale="94"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除雪作業報告書!$BJ$21:$BJ$35</xm:f>
          </x14:formula1>
          <xm:sqref>R12:AA12</xm:sqref>
        </x14:dataValidation>
        <x14:dataValidation type="list" imeMode="off" allowBlank="1" showInputMessage="1" showErrorMessage="1">
          <x14:formula1>
            <xm:f>DATA!$A$14:$A$27</xm:f>
          </x14:formula1>
          <xm:sqref>M14:R14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C17"/>
  <sheetViews>
    <sheetView view="pageBreakPreview" zoomScaleNormal="100" zoomScaleSheetLayoutView="100" workbookViewId="0">
      <pane xSplit="3" ySplit="9" topLeftCell="D10" activePane="bottomRight" state="frozen"/>
      <selection activeCell="AA8" sqref="AA8:AU8"/>
      <selection pane="topRight" activeCell="AA8" sqref="AA8:AU8"/>
      <selection pane="bottomLeft" activeCell="AA8" sqref="AA8:AU8"/>
      <selection pane="bottomRight" activeCell="AA8" sqref="AA8:AU8"/>
    </sheetView>
  </sheetViews>
  <sheetFormatPr defaultRowHeight="14.25"/>
  <cols>
    <col min="1" max="1" width="17.5" style="226" customWidth="1"/>
    <col min="2" max="2" width="5" style="226" customWidth="1"/>
    <col min="3" max="3" width="68.75" style="226" customWidth="1"/>
    <col min="4" max="16384" width="9" style="226"/>
  </cols>
  <sheetData>
    <row r="1" spans="1:3" ht="14.25" customHeight="1"/>
    <row r="2" spans="1:3" ht="15" customHeight="1">
      <c r="A2" s="227" t="s">
        <v>300</v>
      </c>
      <c r="B2" s="227"/>
      <c r="C2" s="296"/>
    </row>
    <row r="3" spans="1:3" ht="6" customHeight="1">
      <c r="A3" s="228"/>
      <c r="B3" s="228"/>
      <c r="C3" s="229"/>
    </row>
    <row r="4" spans="1:3" ht="15" customHeight="1">
      <c r="A4" s="227" t="s">
        <v>305</v>
      </c>
      <c r="B4" s="227"/>
      <c r="C4" s="230" t="str">
        <f>IF($C$2="","","湯沢市教育関係施設除排雪作業業務委託（"&amp;VLOOKUP($C$2,DATA!$A$14:$F$27,2,FALSE)&amp;"）")</f>
        <v/>
      </c>
    </row>
    <row r="5" spans="1:3" ht="6" customHeight="1">
      <c r="A5" s="228"/>
      <c r="B5" s="228"/>
      <c r="C5" s="229"/>
    </row>
    <row r="6" spans="1:3" ht="30" customHeight="1">
      <c r="A6" s="227" t="s">
        <v>303</v>
      </c>
      <c r="B6" s="227"/>
      <c r="C6" s="243" t="str">
        <f>IF($C$2="","",VLOOKUP(C2,DATA!$A$14:$F$27,4,FALSE))</f>
        <v/>
      </c>
    </row>
    <row r="7" spans="1:3" ht="6" customHeight="1">
      <c r="A7" s="228"/>
      <c r="B7" s="228"/>
      <c r="C7" s="229"/>
    </row>
    <row r="8" spans="1:3" ht="15" customHeight="1">
      <c r="A8" s="227" t="s">
        <v>306</v>
      </c>
      <c r="B8" s="227"/>
      <c r="C8" s="230" t="str">
        <f>IF(参加申込書!$AC$11="","",参加申込書!$AC$11)</f>
        <v/>
      </c>
    </row>
    <row r="9" spans="1:3" ht="6" customHeight="1">
      <c r="A9" s="228"/>
      <c r="B9" s="228"/>
      <c r="C9" s="229"/>
    </row>
    <row r="10" spans="1:3" ht="27" customHeight="1">
      <c r="A10" s="231" t="s">
        <v>304</v>
      </c>
      <c r="B10" s="232"/>
      <c r="C10" s="244"/>
    </row>
    <row r="11" spans="1:3" ht="120" customHeight="1">
      <c r="A11" s="233"/>
      <c r="C11" s="234"/>
    </row>
    <row r="12" spans="1:3" ht="120" customHeight="1">
      <c r="A12" s="235"/>
      <c r="B12" s="236"/>
      <c r="C12" s="237"/>
    </row>
    <row r="13" spans="1:3" ht="120" customHeight="1">
      <c r="A13" s="238"/>
      <c r="B13" s="239"/>
      <c r="C13" s="240"/>
    </row>
    <row r="14" spans="1:3" ht="27" customHeight="1">
      <c r="A14" s="231" t="s">
        <v>304</v>
      </c>
      <c r="B14" s="232"/>
      <c r="C14" s="244"/>
    </row>
    <row r="15" spans="1:3" ht="120" customHeight="1">
      <c r="A15" s="233"/>
      <c r="C15" s="234"/>
    </row>
    <row r="16" spans="1:3" ht="120" customHeight="1">
      <c r="A16" s="225"/>
      <c r="B16" s="241"/>
      <c r="C16" s="242"/>
    </row>
    <row r="17" spans="1:3" ht="120" customHeight="1">
      <c r="A17" s="238"/>
      <c r="B17" s="239"/>
      <c r="C17" s="240"/>
    </row>
  </sheetData>
  <sheetProtection sheet="1" objects="1" scenarios="1" selectLockedCells="1"/>
  <phoneticPr fontId="1"/>
  <pageMargins left="0.78740157480314965" right="0.39370078740157483" top="0.59055118110236227" bottom="0.39370078740157483" header="0.31496062992125984" footer="0.31496062992125984"/>
  <pageSetup paperSize="9" scale="97" orientation="portrait" blackAndWhite="1" r:id="rId1"/>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C2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BK58"/>
  <sheetViews>
    <sheetView showGridLines="0" view="pageBreakPreview" topLeftCell="A4" zoomScaleNormal="100" zoomScaleSheetLayoutView="100" workbookViewId="0">
      <selection activeCell="AA8" sqref="AA8:AU8"/>
    </sheetView>
  </sheetViews>
  <sheetFormatPr defaultRowHeight="13.5"/>
  <cols>
    <col min="1" max="55" width="1.625" style="7" customWidth="1"/>
    <col min="56" max="56" width="12.5" style="206" customWidth="1"/>
    <col min="57" max="57" width="9" style="206" hidden="1" customWidth="1"/>
    <col min="58" max="58" width="9" style="206"/>
    <col min="59" max="59" width="18.125" style="206" bestFit="1" customWidth="1"/>
    <col min="60" max="60" width="3.125" style="206" bestFit="1" customWidth="1"/>
    <col min="61" max="61" width="18.125" style="206" bestFit="1" customWidth="1"/>
    <col min="62" max="62" width="4.75" style="206" bestFit="1" customWidth="1"/>
    <col min="63" max="63" width="19" style="206" bestFit="1" customWidth="1"/>
    <col min="64" max="64" width="9" style="7"/>
    <col min="65" max="66" width="10.5" style="7" bestFit="1" customWidth="1"/>
    <col min="67" max="67" width="17.25" style="7" bestFit="1" customWidth="1"/>
    <col min="68" max="16384" width="9" style="7"/>
  </cols>
  <sheetData>
    <row r="1" spans="1:63" s="111" customFormat="1" ht="18" customHeight="1">
      <c r="A1" s="161"/>
      <c r="B1" s="161"/>
      <c r="C1" s="161"/>
      <c r="D1" s="161"/>
      <c r="E1" s="161"/>
      <c r="F1" s="285"/>
      <c r="G1" s="285"/>
      <c r="H1" s="285"/>
      <c r="I1" s="161"/>
      <c r="J1" s="286" t="s">
        <v>336</v>
      </c>
      <c r="K1" s="161" t="s">
        <v>118</v>
      </c>
      <c r="L1" s="631" t="e">
        <f>INDEX(BG$21:BL$35,MATCH(DATE($N$24+2018,$R$24,$V$24),$BG$21:$BG$35,1),$BG$36)</f>
        <v>#N/A</v>
      </c>
      <c r="M1" s="631"/>
      <c r="N1" s="631"/>
      <c r="O1" s="631"/>
      <c r="P1" s="631"/>
      <c r="Q1" s="631"/>
      <c r="R1" s="631"/>
      <c r="S1" s="631"/>
      <c r="T1" s="631"/>
      <c r="U1" s="631"/>
      <c r="V1" s="632" t="s">
        <v>102</v>
      </c>
      <c r="W1" s="632"/>
      <c r="X1" s="632"/>
      <c r="Y1" s="633" t="e">
        <f>INDEX(BG$21:BL$35,MATCH(DATE($N$24+2018,$R$24,$V$24),$BG$21:$BG$35,1),$BI$36)</f>
        <v>#N/A</v>
      </c>
      <c r="Z1" s="633"/>
      <c r="AA1" s="633"/>
      <c r="AB1" s="633"/>
      <c r="AC1" s="633"/>
      <c r="AD1" s="633"/>
      <c r="AE1" s="633"/>
      <c r="AF1" s="633"/>
      <c r="AG1" s="633"/>
      <c r="AH1" s="633"/>
      <c r="AI1" s="161" t="s">
        <v>119</v>
      </c>
      <c r="AJ1" s="161"/>
      <c r="AK1" s="632" t="e">
        <f>INDEX($BG$21:$BL$34,MATCH(L$1,BG$21:BG$34),$BJ$36)</f>
        <v>#N/A</v>
      </c>
      <c r="AL1" s="632"/>
      <c r="AM1" s="161" t="s">
        <v>120</v>
      </c>
      <c r="AN1" s="161"/>
      <c r="AO1" s="150"/>
      <c r="AP1" s="150"/>
      <c r="AQ1" s="150"/>
      <c r="AR1" s="150"/>
      <c r="AS1" s="150"/>
      <c r="AT1" s="150"/>
      <c r="AU1" s="150"/>
      <c r="AV1" s="150"/>
      <c r="AW1" s="150"/>
      <c r="AX1" s="150"/>
      <c r="AY1" s="150"/>
      <c r="AZ1" s="150"/>
      <c r="BA1" s="150"/>
      <c r="BB1" s="150"/>
      <c r="BC1" s="150"/>
      <c r="BD1" s="150"/>
      <c r="BE1" s="150"/>
      <c r="BF1" s="150"/>
      <c r="BG1" s="150"/>
      <c r="BH1" s="150"/>
      <c r="BI1" s="150"/>
      <c r="BJ1" s="150"/>
      <c r="BK1" s="150"/>
    </row>
    <row r="2" spans="1:63" s="131" customFormat="1" ht="18" customHeight="1">
      <c r="A2" s="161"/>
      <c r="B2" s="161"/>
      <c r="C2" s="161"/>
      <c r="D2" s="161"/>
      <c r="E2" s="161"/>
      <c r="F2" s="161"/>
      <c r="G2" s="161"/>
      <c r="H2" s="161"/>
      <c r="I2" s="161"/>
      <c r="J2" s="161"/>
      <c r="K2" s="161"/>
      <c r="L2" s="161"/>
      <c r="M2" s="161"/>
      <c r="N2" s="161"/>
      <c r="O2" s="161"/>
      <c r="P2" s="161"/>
      <c r="X2" s="161"/>
      <c r="Y2" s="161"/>
      <c r="Z2" s="161"/>
      <c r="AA2" s="161"/>
      <c r="AB2" s="161"/>
      <c r="AD2" s="630" t="s">
        <v>333</v>
      </c>
      <c r="AE2" s="628"/>
      <c r="AF2" s="628"/>
      <c r="AG2" s="628"/>
      <c r="AH2" s="628"/>
      <c r="AI2" s="628"/>
      <c r="AJ2" s="628"/>
      <c r="AK2" s="628"/>
      <c r="AL2" s="628"/>
      <c r="AM2" s="629"/>
      <c r="AN2" s="628" t="e">
        <f>INDEX($BG$21:$BK$35,MATCH(L$1,BG$21:BG$35),$BK$36)</f>
        <v>#N/A</v>
      </c>
      <c r="AO2" s="628"/>
      <c r="AP2" s="628"/>
      <c r="AQ2" s="628"/>
      <c r="AR2" s="628"/>
      <c r="AS2" s="628"/>
      <c r="AT2" s="628"/>
      <c r="AU2" s="628"/>
      <c r="AV2" s="628"/>
      <c r="AW2" s="628"/>
      <c r="AX2" s="628"/>
      <c r="AY2" s="628"/>
      <c r="AZ2" s="628"/>
      <c r="BA2" s="628"/>
      <c r="BB2" s="628"/>
      <c r="BC2" s="629"/>
      <c r="BD2" s="161"/>
      <c r="BE2" s="161"/>
      <c r="BF2" s="161"/>
      <c r="BG2" s="161"/>
      <c r="BH2" s="161"/>
      <c r="BI2" s="161"/>
      <c r="BJ2" s="161"/>
      <c r="BK2" s="161"/>
    </row>
    <row r="3" spans="1:63" ht="12" customHeight="1">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row>
    <row r="4" spans="1:63" ht="12" customHeight="1">
      <c r="AC4" s="635" t="s">
        <v>178</v>
      </c>
      <c r="AD4" s="635"/>
      <c r="AE4" s="635"/>
      <c r="AF4" s="635"/>
      <c r="AG4" s="635"/>
      <c r="AH4" s="635" t="s">
        <v>179</v>
      </c>
      <c r="AI4" s="635"/>
      <c r="AJ4" s="635"/>
      <c r="AK4" s="635"/>
      <c r="AL4" s="635"/>
      <c r="AM4" s="635" t="s">
        <v>122</v>
      </c>
      <c r="AN4" s="635"/>
      <c r="AO4" s="635"/>
      <c r="AP4" s="635"/>
      <c r="AQ4" s="635"/>
      <c r="AR4" s="635"/>
      <c r="AS4" s="635"/>
      <c r="AT4" s="635"/>
      <c r="AU4" s="635"/>
      <c r="AV4" s="635"/>
      <c r="AW4" s="635"/>
      <c r="AX4" s="635"/>
      <c r="AY4" s="635"/>
      <c r="AZ4" s="635"/>
      <c r="BA4" s="635"/>
    </row>
    <row r="5" spans="1:63" ht="12" customHeight="1">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635"/>
      <c r="BA5" s="635"/>
    </row>
    <row r="6" spans="1:63" ht="12" customHeight="1">
      <c r="AC6" s="635"/>
      <c r="AD6" s="635"/>
      <c r="AE6" s="635"/>
      <c r="AF6" s="635"/>
      <c r="AG6" s="635"/>
      <c r="AH6" s="635"/>
      <c r="AI6" s="635"/>
      <c r="AJ6" s="635"/>
      <c r="AK6" s="635"/>
      <c r="AL6" s="635"/>
      <c r="AM6" s="635"/>
      <c r="AN6" s="635"/>
      <c r="AO6" s="635"/>
      <c r="AP6" s="635"/>
      <c r="AQ6" s="635"/>
      <c r="AR6" s="635"/>
      <c r="AS6" s="635"/>
      <c r="AT6" s="635"/>
      <c r="AU6" s="635"/>
      <c r="AV6" s="635"/>
      <c r="AW6" s="635"/>
      <c r="AX6" s="635"/>
      <c r="AY6" s="635"/>
      <c r="AZ6" s="635"/>
      <c r="BA6" s="635"/>
    </row>
    <row r="7" spans="1:63" ht="12" customHeight="1">
      <c r="AC7" s="635"/>
      <c r="AD7" s="635"/>
      <c r="AE7" s="635"/>
      <c r="AF7" s="635"/>
      <c r="AG7" s="635"/>
      <c r="AH7" s="635"/>
      <c r="AI7" s="635"/>
      <c r="AJ7" s="635"/>
      <c r="AK7" s="635"/>
      <c r="AL7" s="635"/>
      <c r="AM7" s="635"/>
      <c r="AN7" s="635"/>
      <c r="AO7" s="635"/>
      <c r="AP7" s="635"/>
      <c r="AQ7" s="635"/>
      <c r="AR7" s="635"/>
      <c r="AS7" s="635"/>
      <c r="AT7" s="635"/>
      <c r="AU7" s="635"/>
      <c r="AV7" s="635"/>
      <c r="AW7" s="635"/>
      <c r="AX7" s="635"/>
      <c r="AY7" s="635"/>
      <c r="AZ7" s="635"/>
      <c r="BA7" s="635"/>
    </row>
    <row r="8" spans="1:63" ht="12" customHeight="1">
      <c r="AC8" s="55"/>
      <c r="AD8" s="55"/>
      <c r="AE8" s="55"/>
      <c r="AF8" s="55"/>
      <c r="AG8" s="55"/>
      <c r="AH8" s="55"/>
      <c r="AI8" s="55"/>
      <c r="AJ8" s="55"/>
      <c r="AK8" s="55"/>
      <c r="AL8" s="55"/>
      <c r="AM8" s="55"/>
      <c r="AN8" s="55"/>
      <c r="AO8" s="55"/>
      <c r="AP8" s="55"/>
      <c r="AQ8" s="55"/>
      <c r="AR8" s="55"/>
      <c r="AS8" s="55"/>
      <c r="AT8" s="55"/>
      <c r="AU8" s="55"/>
      <c r="AV8" s="55"/>
      <c r="AW8" s="55"/>
      <c r="AX8" s="55"/>
      <c r="AY8" s="55"/>
      <c r="AZ8" s="55"/>
      <c r="BA8" s="55"/>
    </row>
    <row r="9" spans="1:63" ht="11.25" customHeight="1">
      <c r="A9" s="321" t="s">
        <v>147</v>
      </c>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row>
    <row r="10" spans="1:63" ht="11.25" customHeight="1">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row>
    <row r="11" spans="1:63" s="111" customFormat="1" ht="12" customHeight="1">
      <c r="BD11" s="150"/>
      <c r="BE11" s="150"/>
      <c r="BF11" s="150"/>
      <c r="BG11" s="150"/>
      <c r="BH11" s="150"/>
      <c r="BI11" s="150"/>
      <c r="BJ11" s="150"/>
      <c r="BK11" s="150"/>
    </row>
    <row r="12" spans="1:63" s="111" customFormat="1">
      <c r="AN12" s="316" t="s">
        <v>3</v>
      </c>
      <c r="AO12" s="316"/>
      <c r="AP12" s="316"/>
      <c r="AQ12" s="627"/>
      <c r="AR12" s="627"/>
      <c r="AS12" s="335" t="s">
        <v>2</v>
      </c>
      <c r="AT12" s="335"/>
      <c r="AU12" s="314"/>
      <c r="AV12" s="314"/>
      <c r="AW12" s="335" t="s">
        <v>1</v>
      </c>
      <c r="AX12" s="335"/>
      <c r="AY12" s="314"/>
      <c r="AZ12" s="314"/>
      <c r="BA12" s="335" t="s">
        <v>0</v>
      </c>
      <c r="BB12" s="335"/>
      <c r="BD12" s="150"/>
      <c r="BE12" s="150"/>
      <c r="BF12" s="150"/>
      <c r="BG12" s="150"/>
      <c r="BH12" s="150"/>
      <c r="BI12" s="150"/>
      <c r="BJ12" s="150"/>
      <c r="BK12" s="150"/>
    </row>
    <row r="13" spans="1:63" s="111" customFormat="1" ht="12">
      <c r="BD13" s="150"/>
      <c r="BE13" s="150"/>
      <c r="BF13" s="150"/>
      <c r="BG13" s="150"/>
      <c r="BH13" s="150"/>
      <c r="BI13" s="150"/>
      <c r="BJ13" s="150"/>
      <c r="BK13" s="150"/>
    </row>
    <row r="14" spans="1:63" s="111" customFormat="1" ht="15" customHeight="1">
      <c r="C14" s="619" t="s">
        <v>12</v>
      </c>
      <c r="D14" s="619"/>
      <c r="E14" s="619"/>
      <c r="F14" s="619"/>
      <c r="G14" s="619"/>
      <c r="H14" s="619"/>
      <c r="I14" s="619"/>
      <c r="J14" s="24"/>
      <c r="K14" s="24"/>
      <c r="L14" s="626"/>
      <c r="M14" s="626"/>
      <c r="N14" s="626"/>
      <c r="O14" s="626"/>
      <c r="P14" s="626"/>
      <c r="Q14" s="626"/>
      <c r="R14" s="626"/>
      <c r="S14" s="626"/>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50"/>
      <c r="BE14" s="150"/>
      <c r="BF14" s="150"/>
      <c r="BG14" s="150"/>
      <c r="BH14" s="150"/>
      <c r="BI14" s="150"/>
      <c r="BJ14" s="150"/>
      <c r="BK14" s="150"/>
    </row>
    <row r="15" spans="1:63" s="111" customFormat="1" ht="5.0999999999999996" customHeight="1">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150"/>
      <c r="BE15" s="150"/>
      <c r="BF15" s="150"/>
      <c r="BG15" s="150"/>
      <c r="BH15" s="150"/>
      <c r="BI15" s="150"/>
      <c r="BJ15" s="150"/>
      <c r="BK15" s="150"/>
    </row>
    <row r="16" spans="1:63" s="111" customFormat="1" ht="27" customHeight="1">
      <c r="C16" s="618" t="s">
        <v>301</v>
      </c>
      <c r="D16" s="619"/>
      <c r="E16" s="619"/>
      <c r="F16" s="619"/>
      <c r="G16" s="619"/>
      <c r="H16" s="619"/>
      <c r="I16" s="619"/>
      <c r="J16" s="24"/>
      <c r="K16" s="24"/>
      <c r="L16" s="623" t="s">
        <v>127</v>
      </c>
      <c r="M16" s="623"/>
      <c r="N16" s="623"/>
      <c r="O16" s="623"/>
      <c r="P16" s="623"/>
      <c r="Q16" s="623"/>
      <c r="R16" s="623"/>
      <c r="S16" s="623"/>
      <c r="T16" s="623"/>
      <c r="U16" s="623"/>
      <c r="V16" s="623"/>
      <c r="W16" s="623"/>
      <c r="X16" s="623"/>
      <c r="Y16" s="623"/>
      <c r="Z16" s="623"/>
      <c r="AA16" s="623"/>
      <c r="AB16" s="623"/>
      <c r="AC16" s="623"/>
      <c r="AD16" s="623"/>
      <c r="AE16" s="623"/>
      <c r="AF16" s="289" t="s">
        <v>118</v>
      </c>
      <c r="AG16" s="620" t="str">
        <f>IF($L$14="","　工区",VLOOKUP($L$14,DATA!$A$14:$F$27,2,FALSE))</f>
        <v>　工区</v>
      </c>
      <c r="AH16" s="620"/>
      <c r="AI16" s="620"/>
      <c r="AJ16" s="620"/>
      <c r="AK16" s="620"/>
      <c r="AL16" s="290" t="s">
        <v>119</v>
      </c>
      <c r="AM16" s="24"/>
      <c r="AN16" s="24"/>
      <c r="AO16" s="24"/>
      <c r="AP16" s="24"/>
      <c r="AQ16" s="24"/>
      <c r="AR16" s="24"/>
      <c r="AS16" s="24"/>
      <c r="AT16" s="24"/>
      <c r="AU16" s="24"/>
      <c r="AV16" s="24"/>
      <c r="AW16" s="24"/>
      <c r="AX16" s="24"/>
      <c r="AY16" s="24"/>
      <c r="AZ16" s="24"/>
      <c r="BA16" s="24"/>
      <c r="BB16" s="24"/>
      <c r="BC16" s="24"/>
      <c r="BD16" s="150"/>
      <c r="BE16" s="150"/>
      <c r="BF16" s="150" t="str">
        <f>CONCATENATE("第",AG16)</f>
        <v>第　工区</v>
      </c>
      <c r="BG16" s="150"/>
      <c r="BH16" s="150"/>
      <c r="BI16" s="150"/>
      <c r="BJ16" s="150"/>
      <c r="BK16" s="150"/>
    </row>
    <row r="17" spans="1:63" s="111" customFormat="1" ht="5.0999999999999996" customHeight="1">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150"/>
      <c r="BE17" s="150"/>
      <c r="BF17" s="150"/>
      <c r="BG17" s="150"/>
      <c r="BH17" s="150"/>
      <c r="BI17" s="150"/>
      <c r="BJ17" s="150"/>
      <c r="BK17" s="150"/>
    </row>
    <row r="18" spans="1:63" s="146" customFormat="1" ht="30" customHeight="1">
      <c r="C18" s="618" t="s">
        <v>34</v>
      </c>
      <c r="D18" s="618"/>
      <c r="E18" s="618"/>
      <c r="F18" s="618"/>
      <c r="G18" s="618"/>
      <c r="H18" s="618"/>
      <c r="I18" s="618"/>
      <c r="J18" s="291"/>
      <c r="K18" s="291"/>
      <c r="L18" s="621" t="str">
        <f>IF($L$14="","",VLOOKUP($L$14,DATA!$A$14:$F$27,4,FALSE))</f>
        <v/>
      </c>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148"/>
      <c r="BE18" s="148"/>
      <c r="BF18" s="148"/>
      <c r="BG18" s="149" t="s">
        <v>331</v>
      </c>
      <c r="BH18" s="149"/>
      <c r="BI18" s="149"/>
      <c r="BJ18" s="149"/>
      <c r="BK18" s="149"/>
    </row>
    <row r="19" spans="1:63" s="111" customFormat="1" ht="5.0999999999999996" customHeight="1">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150"/>
      <c r="BE19" s="150"/>
      <c r="BF19" s="150"/>
      <c r="BG19" s="150"/>
      <c r="BH19" s="150"/>
      <c r="BI19" s="150"/>
      <c r="BJ19" s="151"/>
      <c r="BK19" s="150"/>
    </row>
    <row r="20" spans="1:63" s="111" customFormat="1" ht="15" customHeight="1">
      <c r="C20" s="619" t="s">
        <v>117</v>
      </c>
      <c r="D20" s="619"/>
      <c r="E20" s="619"/>
      <c r="F20" s="619"/>
      <c r="G20" s="619"/>
      <c r="H20" s="619"/>
      <c r="I20" s="619"/>
      <c r="J20" s="24"/>
      <c r="K20" s="24"/>
      <c r="L20" s="622" t="str">
        <f>IF(参加申込書!$AC$11="","",参加申込書!$AC$11)</f>
        <v/>
      </c>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c r="AZ20" s="622"/>
      <c r="BA20" s="622"/>
      <c r="BB20" s="622"/>
      <c r="BC20" s="622"/>
      <c r="BD20" s="150"/>
      <c r="BE20" s="150"/>
      <c r="BF20" s="150" t="s">
        <v>265</v>
      </c>
      <c r="BG20" s="150" t="s">
        <v>260</v>
      </c>
      <c r="BH20" s="150"/>
      <c r="BI20" s="150" t="s">
        <v>261</v>
      </c>
      <c r="BJ20" s="151" t="s">
        <v>263</v>
      </c>
      <c r="BK20" s="150" t="s">
        <v>262</v>
      </c>
    </row>
    <row r="21" spans="1:63" s="111" customFormat="1" ht="15" customHeight="1">
      <c r="BD21" s="150"/>
      <c r="BE21" s="150"/>
      <c r="BF21" s="150">
        <v>1</v>
      </c>
      <c r="BG21" s="152">
        <f>除雪作業報告書!BJ21</f>
        <v>45972</v>
      </c>
      <c r="BH21" s="152" t="s">
        <v>259</v>
      </c>
      <c r="BI21" s="152">
        <f>除雪作業報告書!BL21</f>
        <v>45981</v>
      </c>
      <c r="BJ21" s="153">
        <v>11</v>
      </c>
      <c r="BK21" s="154" t="str">
        <f>除雪作業報告書!BN21</f>
        <v>令和７年11月25日(火)</v>
      </c>
    </row>
    <row r="22" spans="1:63" ht="15" customHeight="1">
      <c r="A22" s="7" t="s">
        <v>148</v>
      </c>
      <c r="BF22" s="150">
        <v>2</v>
      </c>
      <c r="BG22" s="152">
        <f>除雪作業報告書!BJ22</f>
        <v>45982</v>
      </c>
      <c r="BH22" s="152" t="s">
        <v>259</v>
      </c>
      <c r="BI22" s="152">
        <f>除雪作業報告書!BL22</f>
        <v>45991</v>
      </c>
      <c r="BJ22" s="153">
        <v>10</v>
      </c>
      <c r="BK22" s="154" t="str">
        <f>除雪作業報告書!BN22</f>
        <v>令和７年12月５日(金)</v>
      </c>
    </row>
    <row r="23" spans="1:63" ht="12" customHeight="1">
      <c r="BF23" s="150">
        <v>3</v>
      </c>
      <c r="BG23" s="152">
        <f>除雪作業報告書!BJ23</f>
        <v>45992</v>
      </c>
      <c r="BH23" s="152" t="s">
        <v>259</v>
      </c>
      <c r="BI23" s="152">
        <f>除雪作業報告書!BL23</f>
        <v>46001</v>
      </c>
      <c r="BJ23" s="153">
        <v>10</v>
      </c>
      <c r="BK23" s="154" t="str">
        <f>除雪作業報告書!BN23</f>
        <v>令和７年12月15日(月)</v>
      </c>
    </row>
    <row r="24" spans="1:63" ht="15" customHeight="1">
      <c r="A24" s="7" t="s">
        <v>211</v>
      </c>
      <c r="K24" s="732" t="s">
        <v>110</v>
      </c>
      <c r="L24" s="732"/>
      <c r="M24" s="732"/>
      <c r="N24" s="733"/>
      <c r="O24" s="733"/>
      <c r="P24" s="734" t="s">
        <v>2</v>
      </c>
      <c r="Q24" s="734"/>
      <c r="R24" s="733"/>
      <c r="S24" s="733"/>
      <c r="T24" s="734" t="s">
        <v>1</v>
      </c>
      <c r="U24" s="734"/>
      <c r="V24" s="733"/>
      <c r="W24" s="733"/>
      <c r="X24" s="734" t="s">
        <v>111</v>
      </c>
      <c r="Y24" s="734"/>
      <c r="BD24" s="284"/>
      <c r="BF24" s="150">
        <v>4</v>
      </c>
      <c r="BG24" s="152">
        <f>除雪作業報告書!BJ24</f>
        <v>46002</v>
      </c>
      <c r="BH24" s="152" t="s">
        <v>259</v>
      </c>
      <c r="BI24" s="152">
        <f>除雪作業報告書!BL24</f>
        <v>46011</v>
      </c>
      <c r="BJ24" s="153">
        <v>10</v>
      </c>
      <c r="BK24" s="154" t="str">
        <f>除雪作業報告書!BN24</f>
        <v>令和７年12月25日(木)</v>
      </c>
    </row>
    <row r="25" spans="1:63" ht="12" customHeight="1">
      <c r="BF25" s="150">
        <v>5</v>
      </c>
      <c r="BG25" s="152">
        <f>除雪作業報告書!BJ25</f>
        <v>46012</v>
      </c>
      <c r="BH25" s="152" t="s">
        <v>259</v>
      </c>
      <c r="BI25" s="152">
        <f>除雪作業報告書!BL25</f>
        <v>46022</v>
      </c>
      <c r="BJ25" s="153">
        <v>11</v>
      </c>
      <c r="BK25" s="154" t="str">
        <f>除雪作業報告書!BN25</f>
        <v>令和８年１月５日(月)</v>
      </c>
    </row>
    <row r="26" spans="1:63" ht="15" customHeight="1">
      <c r="A26" s="7" t="s">
        <v>212</v>
      </c>
      <c r="K26" s="741"/>
      <c r="L26" s="741"/>
      <c r="M26" s="741"/>
      <c r="N26" s="741"/>
      <c r="O26" s="741"/>
      <c r="P26" s="741"/>
      <c r="Q26" s="741"/>
      <c r="R26" s="741"/>
      <c r="S26" s="741"/>
      <c r="T26" s="741"/>
      <c r="U26" s="741"/>
      <c r="V26" s="741"/>
      <c r="W26" s="741"/>
      <c r="X26" s="741"/>
      <c r="Y26" s="741"/>
      <c r="Z26" s="741"/>
      <c r="AA26" s="741"/>
      <c r="AB26" s="741"/>
      <c r="AC26" s="741"/>
      <c r="AD26" s="741"/>
      <c r="AE26" s="741"/>
      <c r="AF26" s="741"/>
      <c r="AG26" s="741"/>
      <c r="AH26" s="741"/>
      <c r="AI26" s="741"/>
      <c r="AJ26" s="741"/>
      <c r="AK26" s="741"/>
      <c r="AL26" s="741"/>
      <c r="AM26" s="741"/>
      <c r="AN26" s="741"/>
      <c r="AO26" s="741"/>
      <c r="AP26" s="741"/>
      <c r="AQ26" s="741"/>
      <c r="AR26" s="741"/>
      <c r="AS26" s="741"/>
      <c r="AT26" s="741"/>
      <c r="AU26" s="741"/>
      <c r="AV26" s="741"/>
      <c r="AW26" s="741"/>
      <c r="AX26" s="741"/>
      <c r="AY26" s="741"/>
      <c r="AZ26" s="741"/>
      <c r="BA26" s="741"/>
      <c r="BB26" s="741"/>
      <c r="BC26" s="741"/>
      <c r="BF26" s="150">
        <v>6</v>
      </c>
      <c r="BG26" s="152">
        <f>除雪作業報告書!BJ26</f>
        <v>46023</v>
      </c>
      <c r="BH26" s="152" t="s">
        <v>259</v>
      </c>
      <c r="BI26" s="152">
        <f>除雪作業報告書!BL26</f>
        <v>46032</v>
      </c>
      <c r="BJ26" s="153">
        <v>10</v>
      </c>
      <c r="BK26" s="154" t="str">
        <f>除雪作業報告書!BN26</f>
        <v>令和８年１月15日(木)</v>
      </c>
    </row>
    <row r="27" spans="1:63" ht="12" customHeight="1">
      <c r="BF27" s="150">
        <v>7</v>
      </c>
      <c r="BG27" s="152">
        <f>除雪作業報告書!BJ27</f>
        <v>46033</v>
      </c>
      <c r="BH27" s="152" t="s">
        <v>259</v>
      </c>
      <c r="BI27" s="152">
        <f>除雪作業報告書!BL27</f>
        <v>46042</v>
      </c>
      <c r="BJ27" s="153">
        <v>10</v>
      </c>
      <c r="BK27" s="154" t="str">
        <f>除雪作業報告書!BN27</f>
        <v>令和８年１月26日(月)</v>
      </c>
    </row>
    <row r="28" spans="1:63" ht="15" customHeight="1" thickBot="1">
      <c r="A28" s="7" t="s">
        <v>213</v>
      </c>
      <c r="BF28" s="150">
        <v>8</v>
      </c>
      <c r="BG28" s="152">
        <f>除雪作業報告書!BJ28</f>
        <v>46043</v>
      </c>
      <c r="BH28" s="152" t="s">
        <v>259</v>
      </c>
      <c r="BI28" s="152">
        <f>除雪作業報告書!BL28</f>
        <v>46053</v>
      </c>
      <c r="BJ28" s="153">
        <v>11</v>
      </c>
      <c r="BK28" s="154" t="str">
        <f>除雪作業報告書!BN28</f>
        <v>令和８年２月５日(木)</v>
      </c>
    </row>
    <row r="29" spans="1:63" ht="15" customHeight="1" thickBot="1">
      <c r="A29" s="742" t="s">
        <v>149</v>
      </c>
      <c r="B29" s="743"/>
      <c r="C29" s="743"/>
      <c r="D29" s="743"/>
      <c r="E29" s="743"/>
      <c r="F29" s="743"/>
      <c r="G29" s="743"/>
      <c r="H29" s="743"/>
      <c r="I29" s="743"/>
      <c r="J29" s="743"/>
      <c r="K29" s="743"/>
      <c r="L29" s="744"/>
      <c r="M29" s="745" t="s">
        <v>150</v>
      </c>
      <c r="N29" s="743"/>
      <c r="O29" s="743"/>
      <c r="P29" s="743"/>
      <c r="Q29" s="743"/>
      <c r="R29" s="743"/>
      <c r="S29" s="744"/>
      <c r="T29" s="746" t="s">
        <v>151</v>
      </c>
      <c r="U29" s="746"/>
      <c r="V29" s="746"/>
      <c r="W29" s="746"/>
      <c r="X29" s="745" t="s">
        <v>99</v>
      </c>
      <c r="Y29" s="743"/>
      <c r="Z29" s="743"/>
      <c r="AA29" s="743"/>
      <c r="AB29" s="743"/>
      <c r="AC29" s="743"/>
      <c r="AD29" s="743"/>
      <c r="AE29" s="743"/>
      <c r="AF29" s="743"/>
      <c r="AG29" s="743"/>
      <c r="AH29" s="743"/>
      <c r="AI29" s="743"/>
      <c r="AJ29" s="743"/>
      <c r="AK29" s="743"/>
      <c r="AL29" s="743"/>
      <c r="AM29" s="744"/>
      <c r="AN29" s="745" t="s">
        <v>152</v>
      </c>
      <c r="AO29" s="743"/>
      <c r="AP29" s="743"/>
      <c r="AQ29" s="743"/>
      <c r="AR29" s="743"/>
      <c r="AS29" s="743"/>
      <c r="AT29" s="743"/>
      <c r="AU29" s="743"/>
      <c r="AV29" s="743"/>
      <c r="AW29" s="743"/>
      <c r="AX29" s="743"/>
      <c r="AY29" s="743"/>
      <c r="AZ29" s="743"/>
      <c r="BA29" s="743"/>
      <c r="BB29" s="743"/>
      <c r="BC29" s="747"/>
      <c r="BF29" s="150">
        <v>9</v>
      </c>
      <c r="BG29" s="152">
        <f>除雪作業報告書!BJ29</f>
        <v>46054</v>
      </c>
      <c r="BH29" s="152" t="s">
        <v>259</v>
      </c>
      <c r="BI29" s="152">
        <f>除雪作業報告書!BL29</f>
        <v>46063</v>
      </c>
      <c r="BJ29" s="153">
        <v>10</v>
      </c>
      <c r="BK29" s="154" t="str">
        <f>除雪作業報告書!BN29</f>
        <v>令和８年２月16日(月)</v>
      </c>
    </row>
    <row r="30" spans="1:63" ht="15" customHeight="1" thickTop="1">
      <c r="A30" s="723" t="s">
        <v>153</v>
      </c>
      <c r="B30" s="724"/>
      <c r="C30" s="724"/>
      <c r="D30" s="724"/>
      <c r="E30" s="724"/>
      <c r="F30" s="724"/>
      <c r="G30" s="724"/>
      <c r="H30" s="724"/>
      <c r="I30" s="724"/>
      <c r="J30" s="724"/>
      <c r="K30" s="724"/>
      <c r="L30" s="725"/>
      <c r="M30" s="735" t="s">
        <v>154</v>
      </c>
      <c r="N30" s="736"/>
      <c r="O30" s="736"/>
      <c r="P30" s="736"/>
      <c r="Q30" s="736"/>
      <c r="R30" s="736"/>
      <c r="S30" s="737"/>
      <c r="T30" s="738"/>
      <c r="U30" s="738"/>
      <c r="V30" s="738"/>
      <c r="W30" s="738"/>
      <c r="X30" s="739"/>
      <c r="Y30" s="740"/>
      <c r="Z30" s="740"/>
      <c r="AA30" s="740"/>
      <c r="AB30" s="748" t="s">
        <v>155</v>
      </c>
      <c r="AC30" s="748"/>
      <c r="AD30" s="740"/>
      <c r="AE30" s="740"/>
      <c r="AF30" s="740"/>
      <c r="AG30" s="740"/>
      <c r="AH30" s="112" t="s">
        <v>156</v>
      </c>
      <c r="AI30" s="726" t="str">
        <f>IF(X30="",".",T30*IF((AD30-X30)*24&gt;=6,((AD30-X30)*24)-1,(AD30-X30)*24))</f>
        <v>.</v>
      </c>
      <c r="AJ30" s="726"/>
      <c r="AK30" s="726"/>
      <c r="AL30" s="113" t="s">
        <v>157</v>
      </c>
      <c r="AM30" s="114" t="s">
        <v>158</v>
      </c>
      <c r="AN30" s="713"/>
      <c r="AO30" s="714"/>
      <c r="AP30" s="714"/>
      <c r="AQ30" s="714"/>
      <c r="AR30" s="714"/>
      <c r="AS30" s="714"/>
      <c r="AT30" s="714"/>
      <c r="AU30" s="714"/>
      <c r="AV30" s="714"/>
      <c r="AW30" s="714"/>
      <c r="AX30" s="714"/>
      <c r="AY30" s="714"/>
      <c r="AZ30" s="714"/>
      <c r="BA30" s="714"/>
      <c r="BB30" s="714"/>
      <c r="BC30" s="715"/>
      <c r="BE30" s="282">
        <f>IF((AD30-X30)*24&gt;=6,((AD30-X30)*24)-1,(AD30-X30)*24)</f>
        <v>0</v>
      </c>
      <c r="BF30" s="150">
        <v>10</v>
      </c>
      <c r="BG30" s="152">
        <f>除雪作業報告書!BJ30</f>
        <v>46064</v>
      </c>
      <c r="BH30" s="152" t="s">
        <v>259</v>
      </c>
      <c r="BI30" s="152">
        <f>除雪作業報告書!BL30</f>
        <v>46073</v>
      </c>
      <c r="BJ30" s="153">
        <v>10</v>
      </c>
      <c r="BK30" s="154" t="str">
        <f>除雪作業報告書!BN30</f>
        <v>令和８年２月25日(水)</v>
      </c>
    </row>
    <row r="31" spans="1:63" ht="15" customHeight="1">
      <c r="A31" s="674"/>
      <c r="B31" s="675"/>
      <c r="C31" s="675"/>
      <c r="D31" s="675"/>
      <c r="E31" s="675"/>
      <c r="F31" s="675"/>
      <c r="G31" s="675"/>
      <c r="H31" s="675"/>
      <c r="I31" s="675"/>
      <c r="J31" s="675"/>
      <c r="K31" s="675"/>
      <c r="L31" s="676"/>
      <c r="M31" s="727" t="s">
        <v>159</v>
      </c>
      <c r="N31" s="558"/>
      <c r="O31" s="558"/>
      <c r="P31" s="558"/>
      <c r="Q31" s="558"/>
      <c r="R31" s="558"/>
      <c r="S31" s="728"/>
      <c r="T31" s="729"/>
      <c r="U31" s="729"/>
      <c r="V31" s="729"/>
      <c r="W31" s="729"/>
      <c r="X31" s="730"/>
      <c r="Y31" s="731"/>
      <c r="Z31" s="731"/>
      <c r="AA31" s="731"/>
      <c r="AB31" s="554" t="s">
        <v>155</v>
      </c>
      <c r="AC31" s="554"/>
      <c r="AD31" s="695"/>
      <c r="AE31" s="695"/>
      <c r="AF31" s="695"/>
      <c r="AG31" s="695"/>
      <c r="AH31" s="115" t="s">
        <v>156</v>
      </c>
      <c r="AI31" s="696" t="str">
        <f t="shared" ref="AI31:AI56" si="0">IF(X31="",".",T31*IF((AD31-X31)*24&gt;=6,((AD31-X31)*24)-1,(AD31-X31)*24))</f>
        <v>.</v>
      </c>
      <c r="AJ31" s="696"/>
      <c r="AK31" s="696"/>
      <c r="AL31" s="116" t="s">
        <v>157</v>
      </c>
      <c r="AM31" s="117" t="s">
        <v>158</v>
      </c>
      <c r="AN31" s="697"/>
      <c r="AO31" s="698"/>
      <c r="AP31" s="698"/>
      <c r="AQ31" s="698"/>
      <c r="AR31" s="698"/>
      <c r="AS31" s="698"/>
      <c r="AT31" s="698"/>
      <c r="AU31" s="698"/>
      <c r="AV31" s="698"/>
      <c r="AW31" s="698"/>
      <c r="AX31" s="698"/>
      <c r="AY31" s="698"/>
      <c r="AZ31" s="698"/>
      <c r="BA31" s="698"/>
      <c r="BB31" s="698"/>
      <c r="BC31" s="699"/>
      <c r="BE31" s="282">
        <f>IF((AD31-X31)*24&gt;=6,((AD31-X31)*24)-1,(AD31-X31)*24)</f>
        <v>0</v>
      </c>
      <c r="BF31" s="150">
        <v>11</v>
      </c>
      <c r="BG31" s="152">
        <f>除雪作業報告書!BJ31</f>
        <v>46074</v>
      </c>
      <c r="BH31" s="152" t="s">
        <v>259</v>
      </c>
      <c r="BI31" s="152">
        <f>除雪作業報告書!BL31</f>
        <v>46081</v>
      </c>
      <c r="BJ31" s="153">
        <v>9</v>
      </c>
      <c r="BK31" s="154" t="str">
        <f>除雪作業報告書!BN31</f>
        <v>令和８年３月５日(木)</v>
      </c>
    </row>
    <row r="32" spans="1:63" ht="15" customHeight="1">
      <c r="A32" s="677"/>
      <c r="B32" s="678"/>
      <c r="C32" s="678"/>
      <c r="D32" s="678"/>
      <c r="E32" s="678"/>
      <c r="F32" s="678"/>
      <c r="G32" s="678"/>
      <c r="H32" s="678"/>
      <c r="I32" s="678"/>
      <c r="J32" s="678"/>
      <c r="K32" s="678"/>
      <c r="L32" s="679"/>
      <c r="M32" s="680" t="s">
        <v>160</v>
      </c>
      <c r="N32" s="681"/>
      <c r="O32" s="681"/>
      <c r="P32" s="681"/>
      <c r="Q32" s="681"/>
      <c r="R32" s="681"/>
      <c r="S32" s="682"/>
      <c r="T32" s="683"/>
      <c r="U32" s="683"/>
      <c r="V32" s="683"/>
      <c r="W32" s="683"/>
      <c r="X32" s="684"/>
      <c r="Y32" s="685"/>
      <c r="Z32" s="685"/>
      <c r="AA32" s="685"/>
      <c r="AB32" s="493" t="s">
        <v>155</v>
      </c>
      <c r="AC32" s="493"/>
      <c r="AD32" s="666"/>
      <c r="AE32" s="666"/>
      <c r="AF32" s="666"/>
      <c r="AG32" s="666"/>
      <c r="AH32" s="118" t="s">
        <v>156</v>
      </c>
      <c r="AI32" s="667" t="str">
        <f t="shared" si="0"/>
        <v>.</v>
      </c>
      <c r="AJ32" s="667"/>
      <c r="AK32" s="667"/>
      <c r="AL32" s="119" t="s">
        <v>157</v>
      </c>
      <c r="AM32" s="120" t="s">
        <v>158</v>
      </c>
      <c r="AN32" s="668"/>
      <c r="AO32" s="669"/>
      <c r="AP32" s="669"/>
      <c r="AQ32" s="669"/>
      <c r="AR32" s="669"/>
      <c r="AS32" s="669"/>
      <c r="AT32" s="669"/>
      <c r="AU32" s="669"/>
      <c r="AV32" s="669"/>
      <c r="AW32" s="669"/>
      <c r="AX32" s="669"/>
      <c r="AY32" s="669"/>
      <c r="AZ32" s="669"/>
      <c r="BA32" s="669"/>
      <c r="BB32" s="669"/>
      <c r="BC32" s="670"/>
      <c r="BE32" s="282">
        <f t="shared" ref="BE32:BE56" si="1">IF((AD32-X32)*24&gt;=6,((AD32-X32)*24)-1,(AD32-X32)*24)</f>
        <v>0</v>
      </c>
      <c r="BF32" s="150">
        <v>12</v>
      </c>
      <c r="BG32" s="152">
        <f>除雪作業報告書!BJ32</f>
        <v>46082</v>
      </c>
      <c r="BH32" s="152" t="s">
        <v>259</v>
      </c>
      <c r="BI32" s="152">
        <f>除雪作業報告書!BL32</f>
        <v>46091</v>
      </c>
      <c r="BJ32" s="153">
        <v>10</v>
      </c>
      <c r="BK32" s="154" t="str">
        <f>除雪作業報告書!BN32</f>
        <v>令和８年３月16日(月)</v>
      </c>
    </row>
    <row r="33" spans="1:63" ht="15" customHeight="1">
      <c r="A33" s="716" t="s">
        <v>161</v>
      </c>
      <c r="B33" s="717"/>
      <c r="C33" s="717"/>
      <c r="D33" s="717"/>
      <c r="E33" s="717"/>
      <c r="F33" s="717"/>
      <c r="G33" s="717"/>
      <c r="H33" s="717"/>
      <c r="I33" s="717"/>
      <c r="J33" s="717"/>
      <c r="K33" s="717"/>
      <c r="L33" s="718"/>
      <c r="M33" s="719" t="s">
        <v>162</v>
      </c>
      <c r="N33" s="720"/>
      <c r="O33" s="720"/>
      <c r="P33" s="720"/>
      <c r="Q33" s="720"/>
      <c r="R33" s="720"/>
      <c r="S33" s="721"/>
      <c r="T33" s="722"/>
      <c r="U33" s="722"/>
      <c r="V33" s="722"/>
      <c r="W33" s="722"/>
      <c r="X33" s="659"/>
      <c r="Y33" s="660"/>
      <c r="Z33" s="660"/>
      <c r="AA33" s="660"/>
      <c r="AB33" s="484" t="s">
        <v>155</v>
      </c>
      <c r="AC33" s="484"/>
      <c r="AD33" s="660"/>
      <c r="AE33" s="660"/>
      <c r="AF33" s="660"/>
      <c r="AG33" s="660"/>
      <c r="AH33" s="121" t="s">
        <v>156</v>
      </c>
      <c r="AI33" s="636" t="str">
        <f t="shared" si="0"/>
        <v>.</v>
      </c>
      <c r="AJ33" s="636"/>
      <c r="AK33" s="636"/>
      <c r="AL33" s="122" t="s">
        <v>157</v>
      </c>
      <c r="AM33" s="123" t="s">
        <v>158</v>
      </c>
      <c r="AN33" s="637"/>
      <c r="AO33" s="638"/>
      <c r="AP33" s="638"/>
      <c r="AQ33" s="638"/>
      <c r="AR33" s="638"/>
      <c r="AS33" s="638"/>
      <c r="AT33" s="638"/>
      <c r="AU33" s="638"/>
      <c r="AV33" s="638"/>
      <c r="AW33" s="638"/>
      <c r="AX33" s="638"/>
      <c r="AY33" s="638"/>
      <c r="AZ33" s="638"/>
      <c r="BA33" s="638"/>
      <c r="BB33" s="638"/>
      <c r="BC33" s="639"/>
      <c r="BD33" s="206" t="s">
        <v>332</v>
      </c>
      <c r="BE33" s="282">
        <f>IF((AD33-X33)*24&gt;=6,((AD33-X33)*24)-1,(AD33-X33)*24)</f>
        <v>0</v>
      </c>
      <c r="BF33" s="150">
        <v>13</v>
      </c>
      <c r="BG33" s="152">
        <f>除雪作業報告書!BJ33</f>
        <v>46092</v>
      </c>
      <c r="BH33" s="152" t="s">
        <v>259</v>
      </c>
      <c r="BI33" s="152">
        <f>除雪作業報告書!BL33</f>
        <v>46101</v>
      </c>
      <c r="BJ33" s="153">
        <v>10</v>
      </c>
      <c r="BK33" s="154" t="str">
        <f>除雪作業報告書!BN33</f>
        <v>令和８年３月25日(水)</v>
      </c>
    </row>
    <row r="34" spans="1:63" ht="15" customHeight="1">
      <c r="A34" s="707" t="s">
        <v>163</v>
      </c>
      <c r="B34" s="672"/>
      <c r="C34" s="672"/>
      <c r="D34" s="672"/>
      <c r="E34" s="672"/>
      <c r="F34" s="672"/>
      <c r="G34" s="672"/>
      <c r="H34" s="672"/>
      <c r="I34" s="672"/>
      <c r="J34" s="672"/>
      <c r="K34" s="672"/>
      <c r="L34" s="673"/>
      <c r="M34" s="700" t="s">
        <v>164</v>
      </c>
      <c r="N34" s="701"/>
      <c r="O34" s="701"/>
      <c r="P34" s="701"/>
      <c r="Q34" s="701"/>
      <c r="R34" s="701"/>
      <c r="S34" s="702"/>
      <c r="T34" s="703"/>
      <c r="U34" s="703"/>
      <c r="V34" s="703"/>
      <c r="W34" s="703"/>
      <c r="X34" s="704"/>
      <c r="Y34" s="705"/>
      <c r="Z34" s="705"/>
      <c r="AA34" s="705"/>
      <c r="AB34" s="706" t="s">
        <v>155</v>
      </c>
      <c r="AC34" s="706"/>
      <c r="AD34" s="705"/>
      <c r="AE34" s="705"/>
      <c r="AF34" s="705"/>
      <c r="AG34" s="705"/>
      <c r="AH34" s="124" t="s">
        <v>156</v>
      </c>
      <c r="AI34" s="686" t="str">
        <f t="shared" si="0"/>
        <v>.</v>
      </c>
      <c r="AJ34" s="686"/>
      <c r="AK34" s="686"/>
      <c r="AL34" s="125" t="s">
        <v>157</v>
      </c>
      <c r="AM34" s="126" t="s">
        <v>158</v>
      </c>
      <c r="AN34" s="687"/>
      <c r="AO34" s="688"/>
      <c r="AP34" s="688"/>
      <c r="AQ34" s="688"/>
      <c r="AR34" s="688"/>
      <c r="AS34" s="688"/>
      <c r="AT34" s="688"/>
      <c r="AU34" s="688"/>
      <c r="AV34" s="688"/>
      <c r="AW34" s="688"/>
      <c r="AX34" s="688"/>
      <c r="AY34" s="688"/>
      <c r="AZ34" s="688"/>
      <c r="BA34" s="688"/>
      <c r="BB34" s="688"/>
      <c r="BC34" s="689"/>
      <c r="BE34" s="282">
        <f t="shared" si="1"/>
        <v>0</v>
      </c>
      <c r="BF34" s="150">
        <v>14</v>
      </c>
      <c r="BG34" s="152">
        <f>除雪作業報告書!BJ34</f>
        <v>46102</v>
      </c>
      <c r="BH34" s="152" t="s">
        <v>259</v>
      </c>
      <c r="BI34" s="152">
        <f>除雪作業報告書!BL34</f>
        <v>46112</v>
      </c>
      <c r="BJ34" s="153">
        <v>11</v>
      </c>
      <c r="BK34" s="154" t="str">
        <f>除雪作業報告書!BN34</f>
        <v>令和８年４月３日(金)</v>
      </c>
    </row>
    <row r="35" spans="1:63" ht="15" customHeight="1">
      <c r="A35" s="674"/>
      <c r="B35" s="675"/>
      <c r="C35" s="675"/>
      <c r="D35" s="675"/>
      <c r="E35" s="675"/>
      <c r="F35" s="675"/>
      <c r="G35" s="675"/>
      <c r="H35" s="675"/>
      <c r="I35" s="675"/>
      <c r="J35" s="675"/>
      <c r="K35" s="675"/>
      <c r="L35" s="676"/>
      <c r="M35" s="690" t="s">
        <v>165</v>
      </c>
      <c r="N35" s="691"/>
      <c r="O35" s="691"/>
      <c r="P35" s="691"/>
      <c r="Q35" s="691"/>
      <c r="R35" s="691"/>
      <c r="S35" s="692"/>
      <c r="T35" s="693"/>
      <c r="U35" s="693"/>
      <c r="V35" s="693"/>
      <c r="W35" s="693"/>
      <c r="X35" s="694"/>
      <c r="Y35" s="695"/>
      <c r="Z35" s="695"/>
      <c r="AA35" s="695"/>
      <c r="AB35" s="566" t="s">
        <v>155</v>
      </c>
      <c r="AC35" s="566"/>
      <c r="AD35" s="695"/>
      <c r="AE35" s="695"/>
      <c r="AF35" s="695"/>
      <c r="AG35" s="695"/>
      <c r="AH35" s="115" t="s">
        <v>156</v>
      </c>
      <c r="AI35" s="696" t="str">
        <f t="shared" si="0"/>
        <v>.</v>
      </c>
      <c r="AJ35" s="696"/>
      <c r="AK35" s="696"/>
      <c r="AL35" s="116" t="s">
        <v>157</v>
      </c>
      <c r="AM35" s="117" t="s">
        <v>158</v>
      </c>
      <c r="AN35" s="697"/>
      <c r="AO35" s="698"/>
      <c r="AP35" s="698"/>
      <c r="AQ35" s="698"/>
      <c r="AR35" s="698"/>
      <c r="AS35" s="698"/>
      <c r="AT35" s="698"/>
      <c r="AU35" s="698"/>
      <c r="AV35" s="698"/>
      <c r="AW35" s="698"/>
      <c r="AX35" s="698"/>
      <c r="AY35" s="698"/>
      <c r="AZ35" s="698"/>
      <c r="BA35" s="698"/>
      <c r="BB35" s="698"/>
      <c r="BC35" s="699"/>
      <c r="BD35" s="283"/>
      <c r="BE35" s="282">
        <f t="shared" si="1"/>
        <v>0</v>
      </c>
      <c r="BF35" s="150">
        <v>15</v>
      </c>
      <c r="BG35" s="152">
        <f>除雪作業報告書!BJ35</f>
        <v>0</v>
      </c>
      <c r="BH35" s="152"/>
      <c r="BI35" s="152">
        <f>除雪作業報告書!BL35</f>
        <v>0</v>
      </c>
      <c r="BJ35" s="153"/>
      <c r="BK35" s="154">
        <f>除雪作業報告書!BN35</f>
        <v>0</v>
      </c>
    </row>
    <row r="36" spans="1:63" ht="15" customHeight="1">
      <c r="A36" s="674"/>
      <c r="B36" s="675"/>
      <c r="C36" s="675"/>
      <c r="D36" s="675"/>
      <c r="E36" s="675"/>
      <c r="F36" s="675"/>
      <c r="G36" s="675"/>
      <c r="H36" s="675"/>
      <c r="I36" s="675"/>
      <c r="J36" s="675"/>
      <c r="K36" s="675"/>
      <c r="L36" s="676"/>
      <c r="M36" s="690" t="s">
        <v>183</v>
      </c>
      <c r="N36" s="691"/>
      <c r="O36" s="691"/>
      <c r="P36" s="691"/>
      <c r="Q36" s="691"/>
      <c r="R36" s="691"/>
      <c r="S36" s="692"/>
      <c r="T36" s="693"/>
      <c r="U36" s="693"/>
      <c r="V36" s="693"/>
      <c r="W36" s="693"/>
      <c r="X36" s="694"/>
      <c r="Y36" s="695"/>
      <c r="Z36" s="695"/>
      <c r="AA36" s="695"/>
      <c r="AB36" s="566" t="s">
        <v>155</v>
      </c>
      <c r="AC36" s="566"/>
      <c r="AD36" s="695"/>
      <c r="AE36" s="695"/>
      <c r="AF36" s="695"/>
      <c r="AG36" s="695"/>
      <c r="AH36" s="115" t="s">
        <v>156</v>
      </c>
      <c r="AI36" s="696" t="str">
        <f t="shared" si="0"/>
        <v>.</v>
      </c>
      <c r="AJ36" s="696"/>
      <c r="AK36" s="696"/>
      <c r="AL36" s="116" t="s">
        <v>157</v>
      </c>
      <c r="AM36" s="117" t="s">
        <v>158</v>
      </c>
      <c r="AN36" s="697"/>
      <c r="AO36" s="698"/>
      <c r="AP36" s="698"/>
      <c r="AQ36" s="698"/>
      <c r="AR36" s="698"/>
      <c r="AS36" s="698"/>
      <c r="AT36" s="698"/>
      <c r="AU36" s="698"/>
      <c r="AV36" s="698"/>
      <c r="AW36" s="698"/>
      <c r="AX36" s="698"/>
      <c r="AY36" s="698"/>
      <c r="AZ36" s="698"/>
      <c r="BA36" s="698"/>
      <c r="BB36" s="698"/>
      <c r="BC36" s="699"/>
      <c r="BE36" s="282">
        <f t="shared" si="1"/>
        <v>0</v>
      </c>
      <c r="BF36" s="150" t="s">
        <v>264</v>
      </c>
      <c r="BG36" s="281">
        <f>COLUMN()-COLUMN($BF$36)</f>
        <v>1</v>
      </c>
      <c r="BH36" s="281">
        <f t="shared" ref="BH36:BK36" si="2">COLUMN()-COLUMN($BF$36)</f>
        <v>2</v>
      </c>
      <c r="BI36" s="281">
        <f t="shared" si="2"/>
        <v>3</v>
      </c>
      <c r="BJ36" s="281">
        <f t="shared" si="2"/>
        <v>4</v>
      </c>
      <c r="BK36" s="281">
        <f t="shared" si="2"/>
        <v>5</v>
      </c>
    </row>
    <row r="37" spans="1:63" ht="15" customHeight="1">
      <c r="A37" s="674"/>
      <c r="B37" s="675"/>
      <c r="C37" s="675"/>
      <c r="D37" s="675"/>
      <c r="E37" s="675"/>
      <c r="F37" s="675"/>
      <c r="G37" s="675"/>
      <c r="H37" s="675"/>
      <c r="I37" s="675"/>
      <c r="J37" s="675"/>
      <c r="K37" s="675"/>
      <c r="L37" s="676"/>
      <c r="M37" s="690" t="s">
        <v>166</v>
      </c>
      <c r="N37" s="691"/>
      <c r="O37" s="691"/>
      <c r="P37" s="691"/>
      <c r="Q37" s="691"/>
      <c r="R37" s="691"/>
      <c r="S37" s="692"/>
      <c r="T37" s="693"/>
      <c r="U37" s="693"/>
      <c r="V37" s="693"/>
      <c r="W37" s="693"/>
      <c r="X37" s="694"/>
      <c r="Y37" s="695"/>
      <c r="Z37" s="695"/>
      <c r="AA37" s="695"/>
      <c r="AB37" s="566" t="s">
        <v>155</v>
      </c>
      <c r="AC37" s="566"/>
      <c r="AD37" s="695"/>
      <c r="AE37" s="695"/>
      <c r="AF37" s="695"/>
      <c r="AG37" s="695"/>
      <c r="AH37" s="115" t="s">
        <v>156</v>
      </c>
      <c r="AI37" s="696" t="str">
        <f t="shared" si="0"/>
        <v>.</v>
      </c>
      <c r="AJ37" s="696"/>
      <c r="AK37" s="696"/>
      <c r="AL37" s="116" t="s">
        <v>157</v>
      </c>
      <c r="AM37" s="117" t="s">
        <v>158</v>
      </c>
      <c r="AN37" s="697"/>
      <c r="AO37" s="698"/>
      <c r="AP37" s="698"/>
      <c r="AQ37" s="698"/>
      <c r="AR37" s="698"/>
      <c r="AS37" s="698"/>
      <c r="AT37" s="698"/>
      <c r="AU37" s="698"/>
      <c r="AV37" s="698"/>
      <c r="AW37" s="698"/>
      <c r="AX37" s="698"/>
      <c r="AY37" s="698"/>
      <c r="AZ37" s="698"/>
      <c r="BA37" s="698"/>
      <c r="BB37" s="698"/>
      <c r="BC37" s="699"/>
      <c r="BE37" s="282">
        <f t="shared" si="1"/>
        <v>0</v>
      </c>
    </row>
    <row r="38" spans="1:63" ht="15" customHeight="1">
      <c r="A38" s="674"/>
      <c r="B38" s="675"/>
      <c r="C38" s="675"/>
      <c r="D38" s="675"/>
      <c r="E38" s="675"/>
      <c r="F38" s="675"/>
      <c r="G38" s="675"/>
      <c r="H38" s="675"/>
      <c r="I38" s="675"/>
      <c r="J38" s="675"/>
      <c r="K38" s="675"/>
      <c r="L38" s="676"/>
      <c r="M38" s="690" t="s">
        <v>167</v>
      </c>
      <c r="N38" s="691"/>
      <c r="O38" s="691"/>
      <c r="P38" s="691"/>
      <c r="Q38" s="691"/>
      <c r="R38" s="691"/>
      <c r="S38" s="692"/>
      <c r="T38" s="693"/>
      <c r="U38" s="693"/>
      <c r="V38" s="693"/>
      <c r="W38" s="693"/>
      <c r="X38" s="694"/>
      <c r="Y38" s="695"/>
      <c r="Z38" s="695"/>
      <c r="AA38" s="695"/>
      <c r="AB38" s="566" t="s">
        <v>155</v>
      </c>
      <c r="AC38" s="566"/>
      <c r="AD38" s="695"/>
      <c r="AE38" s="695"/>
      <c r="AF38" s="695"/>
      <c r="AG38" s="695"/>
      <c r="AH38" s="115" t="s">
        <v>156</v>
      </c>
      <c r="AI38" s="696" t="str">
        <f t="shared" si="0"/>
        <v>.</v>
      </c>
      <c r="AJ38" s="696"/>
      <c r="AK38" s="696"/>
      <c r="AL38" s="116" t="s">
        <v>157</v>
      </c>
      <c r="AM38" s="117" t="s">
        <v>158</v>
      </c>
      <c r="AN38" s="697"/>
      <c r="AO38" s="698"/>
      <c r="AP38" s="698"/>
      <c r="AQ38" s="698"/>
      <c r="AR38" s="698"/>
      <c r="AS38" s="698"/>
      <c r="AT38" s="698"/>
      <c r="AU38" s="698"/>
      <c r="AV38" s="698"/>
      <c r="AW38" s="698"/>
      <c r="AX38" s="698"/>
      <c r="AY38" s="698"/>
      <c r="AZ38" s="698"/>
      <c r="BA38" s="698"/>
      <c r="BB38" s="698"/>
      <c r="BC38" s="699"/>
      <c r="BE38" s="282">
        <f t="shared" si="1"/>
        <v>0</v>
      </c>
    </row>
    <row r="39" spans="1:63" ht="15" customHeight="1">
      <c r="A39" s="677"/>
      <c r="B39" s="678"/>
      <c r="C39" s="678"/>
      <c r="D39" s="678"/>
      <c r="E39" s="678"/>
      <c r="F39" s="678"/>
      <c r="G39" s="678"/>
      <c r="H39" s="678"/>
      <c r="I39" s="678"/>
      <c r="J39" s="678"/>
      <c r="K39" s="678"/>
      <c r="L39" s="679"/>
      <c r="M39" s="680" t="s">
        <v>168</v>
      </c>
      <c r="N39" s="681"/>
      <c r="O39" s="681"/>
      <c r="P39" s="681"/>
      <c r="Q39" s="681"/>
      <c r="R39" s="681"/>
      <c r="S39" s="682"/>
      <c r="T39" s="683"/>
      <c r="U39" s="683"/>
      <c r="V39" s="683"/>
      <c r="W39" s="683"/>
      <c r="X39" s="684"/>
      <c r="Y39" s="685"/>
      <c r="Z39" s="685"/>
      <c r="AA39" s="685"/>
      <c r="AB39" s="493" t="s">
        <v>155</v>
      </c>
      <c r="AC39" s="493"/>
      <c r="AD39" s="666"/>
      <c r="AE39" s="666"/>
      <c r="AF39" s="666"/>
      <c r="AG39" s="666"/>
      <c r="AH39" s="118" t="s">
        <v>156</v>
      </c>
      <c r="AI39" s="667" t="str">
        <f t="shared" si="0"/>
        <v>.</v>
      </c>
      <c r="AJ39" s="667"/>
      <c r="AK39" s="667"/>
      <c r="AL39" s="119" t="s">
        <v>157</v>
      </c>
      <c r="AM39" s="120" t="s">
        <v>158</v>
      </c>
      <c r="AN39" s="668"/>
      <c r="AO39" s="669"/>
      <c r="AP39" s="669"/>
      <c r="AQ39" s="669"/>
      <c r="AR39" s="669"/>
      <c r="AS39" s="669"/>
      <c r="AT39" s="669"/>
      <c r="AU39" s="669"/>
      <c r="AV39" s="669"/>
      <c r="AW39" s="669"/>
      <c r="AX39" s="669"/>
      <c r="AY39" s="669"/>
      <c r="AZ39" s="669"/>
      <c r="BA39" s="669"/>
      <c r="BB39" s="669"/>
      <c r="BC39" s="670"/>
      <c r="BE39" s="282">
        <f t="shared" si="1"/>
        <v>0</v>
      </c>
    </row>
    <row r="40" spans="1:63" ht="15" customHeight="1">
      <c r="A40" s="707" t="s">
        <v>231</v>
      </c>
      <c r="B40" s="672"/>
      <c r="C40" s="672"/>
      <c r="D40" s="672"/>
      <c r="E40" s="672"/>
      <c r="F40" s="672"/>
      <c r="G40" s="672"/>
      <c r="H40" s="672"/>
      <c r="I40" s="672"/>
      <c r="J40" s="672"/>
      <c r="K40" s="672"/>
      <c r="L40" s="673"/>
      <c r="M40" s="700" t="s">
        <v>169</v>
      </c>
      <c r="N40" s="701"/>
      <c r="O40" s="701"/>
      <c r="P40" s="701"/>
      <c r="Q40" s="701"/>
      <c r="R40" s="701"/>
      <c r="S40" s="702"/>
      <c r="T40" s="703"/>
      <c r="U40" s="703"/>
      <c r="V40" s="703"/>
      <c r="W40" s="703"/>
      <c r="X40" s="704"/>
      <c r="Y40" s="705"/>
      <c r="Z40" s="705"/>
      <c r="AA40" s="705"/>
      <c r="AB40" s="706" t="s">
        <v>155</v>
      </c>
      <c r="AC40" s="706"/>
      <c r="AD40" s="705"/>
      <c r="AE40" s="705"/>
      <c r="AF40" s="705"/>
      <c r="AG40" s="705"/>
      <c r="AH40" s="124" t="s">
        <v>156</v>
      </c>
      <c r="AI40" s="686" t="str">
        <f t="shared" si="0"/>
        <v>.</v>
      </c>
      <c r="AJ40" s="686"/>
      <c r="AK40" s="686"/>
      <c r="AL40" s="125" t="s">
        <v>157</v>
      </c>
      <c r="AM40" s="126" t="s">
        <v>158</v>
      </c>
      <c r="AN40" s="687"/>
      <c r="AO40" s="688"/>
      <c r="AP40" s="688"/>
      <c r="AQ40" s="688"/>
      <c r="AR40" s="688"/>
      <c r="AS40" s="688"/>
      <c r="AT40" s="688"/>
      <c r="AU40" s="688"/>
      <c r="AV40" s="688"/>
      <c r="AW40" s="688"/>
      <c r="AX40" s="688"/>
      <c r="AY40" s="688"/>
      <c r="AZ40" s="688"/>
      <c r="BA40" s="688"/>
      <c r="BB40" s="688"/>
      <c r="BC40" s="689"/>
      <c r="BE40" s="282">
        <f t="shared" si="1"/>
        <v>0</v>
      </c>
    </row>
    <row r="41" spans="1:63" ht="15" customHeight="1">
      <c r="A41" s="674"/>
      <c r="B41" s="675"/>
      <c r="C41" s="675"/>
      <c r="D41" s="675"/>
      <c r="E41" s="675"/>
      <c r="F41" s="675"/>
      <c r="G41" s="675"/>
      <c r="H41" s="675"/>
      <c r="I41" s="675"/>
      <c r="J41" s="675"/>
      <c r="K41" s="675"/>
      <c r="L41" s="676"/>
      <c r="M41" s="690" t="s">
        <v>170</v>
      </c>
      <c r="N41" s="691"/>
      <c r="O41" s="691"/>
      <c r="P41" s="691"/>
      <c r="Q41" s="691"/>
      <c r="R41" s="691"/>
      <c r="S41" s="692"/>
      <c r="T41" s="693"/>
      <c r="U41" s="693"/>
      <c r="V41" s="693"/>
      <c r="W41" s="693"/>
      <c r="X41" s="694"/>
      <c r="Y41" s="695"/>
      <c r="Z41" s="695"/>
      <c r="AA41" s="695"/>
      <c r="AB41" s="566" t="s">
        <v>155</v>
      </c>
      <c r="AC41" s="566"/>
      <c r="AD41" s="695"/>
      <c r="AE41" s="695"/>
      <c r="AF41" s="695"/>
      <c r="AG41" s="695"/>
      <c r="AH41" s="115" t="s">
        <v>156</v>
      </c>
      <c r="AI41" s="696" t="str">
        <f t="shared" si="0"/>
        <v>.</v>
      </c>
      <c r="AJ41" s="696"/>
      <c r="AK41" s="696"/>
      <c r="AL41" s="116" t="s">
        <v>157</v>
      </c>
      <c r="AM41" s="117" t="s">
        <v>158</v>
      </c>
      <c r="AN41" s="697"/>
      <c r="AO41" s="698"/>
      <c r="AP41" s="698"/>
      <c r="AQ41" s="698"/>
      <c r="AR41" s="698"/>
      <c r="AS41" s="698"/>
      <c r="AT41" s="698"/>
      <c r="AU41" s="698"/>
      <c r="AV41" s="698"/>
      <c r="AW41" s="698"/>
      <c r="AX41" s="698"/>
      <c r="AY41" s="698"/>
      <c r="AZ41" s="698"/>
      <c r="BA41" s="698"/>
      <c r="BB41" s="698"/>
      <c r="BC41" s="699"/>
      <c r="BE41" s="282">
        <f t="shared" si="1"/>
        <v>0</v>
      </c>
    </row>
    <row r="42" spans="1:63" ht="15" customHeight="1">
      <c r="A42" s="674"/>
      <c r="B42" s="675"/>
      <c r="C42" s="675"/>
      <c r="D42" s="675"/>
      <c r="E42" s="675"/>
      <c r="F42" s="675"/>
      <c r="G42" s="675"/>
      <c r="H42" s="675"/>
      <c r="I42" s="675"/>
      <c r="J42" s="675"/>
      <c r="K42" s="675"/>
      <c r="L42" s="676"/>
      <c r="M42" s="690" t="s">
        <v>171</v>
      </c>
      <c r="N42" s="691"/>
      <c r="O42" s="691"/>
      <c r="P42" s="691"/>
      <c r="Q42" s="691"/>
      <c r="R42" s="691"/>
      <c r="S42" s="692"/>
      <c r="T42" s="693"/>
      <c r="U42" s="693"/>
      <c r="V42" s="693"/>
      <c r="W42" s="693"/>
      <c r="X42" s="694"/>
      <c r="Y42" s="695"/>
      <c r="Z42" s="695"/>
      <c r="AA42" s="695"/>
      <c r="AB42" s="566" t="s">
        <v>155</v>
      </c>
      <c r="AC42" s="566"/>
      <c r="AD42" s="695"/>
      <c r="AE42" s="695"/>
      <c r="AF42" s="695"/>
      <c r="AG42" s="695"/>
      <c r="AH42" s="115" t="s">
        <v>156</v>
      </c>
      <c r="AI42" s="696" t="str">
        <f t="shared" si="0"/>
        <v>.</v>
      </c>
      <c r="AJ42" s="696"/>
      <c r="AK42" s="696"/>
      <c r="AL42" s="116" t="s">
        <v>157</v>
      </c>
      <c r="AM42" s="117" t="s">
        <v>158</v>
      </c>
      <c r="AN42" s="697"/>
      <c r="AO42" s="698"/>
      <c r="AP42" s="698"/>
      <c r="AQ42" s="698"/>
      <c r="AR42" s="698"/>
      <c r="AS42" s="698"/>
      <c r="AT42" s="698"/>
      <c r="AU42" s="698"/>
      <c r="AV42" s="698"/>
      <c r="AW42" s="698"/>
      <c r="AX42" s="698"/>
      <c r="AY42" s="698"/>
      <c r="AZ42" s="698"/>
      <c r="BA42" s="698"/>
      <c r="BB42" s="698"/>
      <c r="BC42" s="699"/>
      <c r="BE42" s="282">
        <f t="shared" si="1"/>
        <v>0</v>
      </c>
    </row>
    <row r="43" spans="1:63" ht="15" customHeight="1">
      <c r="A43" s="677"/>
      <c r="B43" s="678"/>
      <c r="C43" s="678"/>
      <c r="D43" s="678"/>
      <c r="E43" s="678"/>
      <c r="F43" s="678"/>
      <c r="G43" s="678"/>
      <c r="H43" s="678"/>
      <c r="I43" s="678"/>
      <c r="J43" s="678"/>
      <c r="K43" s="678"/>
      <c r="L43" s="679"/>
      <c r="M43" s="680" t="s">
        <v>172</v>
      </c>
      <c r="N43" s="681"/>
      <c r="O43" s="681"/>
      <c r="P43" s="681"/>
      <c r="Q43" s="681"/>
      <c r="R43" s="681"/>
      <c r="S43" s="682"/>
      <c r="T43" s="683"/>
      <c r="U43" s="683"/>
      <c r="V43" s="683"/>
      <c r="W43" s="683"/>
      <c r="X43" s="684"/>
      <c r="Y43" s="685"/>
      <c r="Z43" s="685"/>
      <c r="AA43" s="685"/>
      <c r="AB43" s="493" t="s">
        <v>155</v>
      </c>
      <c r="AC43" s="493"/>
      <c r="AD43" s="666"/>
      <c r="AE43" s="666"/>
      <c r="AF43" s="666"/>
      <c r="AG43" s="666"/>
      <c r="AH43" s="118" t="s">
        <v>156</v>
      </c>
      <c r="AI43" s="667" t="str">
        <f t="shared" si="0"/>
        <v>.</v>
      </c>
      <c r="AJ43" s="667"/>
      <c r="AK43" s="667"/>
      <c r="AL43" s="119" t="s">
        <v>157</v>
      </c>
      <c r="AM43" s="120" t="s">
        <v>158</v>
      </c>
      <c r="AN43" s="668"/>
      <c r="AO43" s="669"/>
      <c r="AP43" s="669"/>
      <c r="AQ43" s="669"/>
      <c r="AR43" s="669"/>
      <c r="AS43" s="669"/>
      <c r="AT43" s="669"/>
      <c r="AU43" s="669"/>
      <c r="AV43" s="669"/>
      <c r="AW43" s="669"/>
      <c r="AX43" s="669"/>
      <c r="AY43" s="669"/>
      <c r="AZ43" s="669"/>
      <c r="BA43" s="669"/>
      <c r="BB43" s="669"/>
      <c r="BC43" s="670"/>
      <c r="BE43" s="282">
        <f t="shared" si="1"/>
        <v>0</v>
      </c>
    </row>
    <row r="44" spans="1:63" ht="15" customHeight="1">
      <c r="A44" s="707" t="s">
        <v>232</v>
      </c>
      <c r="B44" s="708"/>
      <c r="C44" s="708"/>
      <c r="D44" s="708"/>
      <c r="E44" s="708"/>
      <c r="F44" s="708"/>
      <c r="G44" s="708"/>
      <c r="H44" s="708"/>
      <c r="I44" s="708"/>
      <c r="J44" s="708"/>
      <c r="K44" s="708"/>
      <c r="L44" s="709"/>
      <c r="M44" s="700" t="s">
        <v>171</v>
      </c>
      <c r="N44" s="701"/>
      <c r="O44" s="701"/>
      <c r="P44" s="701"/>
      <c r="Q44" s="701"/>
      <c r="R44" s="701"/>
      <c r="S44" s="702"/>
      <c r="T44" s="703"/>
      <c r="U44" s="703"/>
      <c r="V44" s="703"/>
      <c r="W44" s="703"/>
      <c r="X44" s="704"/>
      <c r="Y44" s="705"/>
      <c r="Z44" s="705"/>
      <c r="AA44" s="705"/>
      <c r="AB44" s="706" t="s">
        <v>155</v>
      </c>
      <c r="AC44" s="706"/>
      <c r="AD44" s="705"/>
      <c r="AE44" s="705"/>
      <c r="AF44" s="705"/>
      <c r="AG44" s="705"/>
      <c r="AH44" s="124" t="s">
        <v>156</v>
      </c>
      <c r="AI44" s="686" t="str">
        <f t="shared" si="0"/>
        <v>.</v>
      </c>
      <c r="AJ44" s="686"/>
      <c r="AK44" s="686"/>
      <c r="AL44" s="125" t="s">
        <v>157</v>
      </c>
      <c r="AM44" s="126" t="s">
        <v>158</v>
      </c>
      <c r="AN44" s="687"/>
      <c r="AO44" s="688"/>
      <c r="AP44" s="688"/>
      <c r="AQ44" s="688"/>
      <c r="AR44" s="688"/>
      <c r="AS44" s="688"/>
      <c r="AT44" s="688"/>
      <c r="AU44" s="688"/>
      <c r="AV44" s="688"/>
      <c r="AW44" s="688"/>
      <c r="AX44" s="688"/>
      <c r="AY44" s="688"/>
      <c r="AZ44" s="688"/>
      <c r="BA44" s="688"/>
      <c r="BB44" s="688"/>
      <c r="BC44" s="689"/>
      <c r="BE44" s="282">
        <f t="shared" si="1"/>
        <v>0</v>
      </c>
    </row>
    <row r="45" spans="1:63" ht="15" customHeight="1">
      <c r="A45" s="710"/>
      <c r="B45" s="711"/>
      <c r="C45" s="711"/>
      <c r="D45" s="711"/>
      <c r="E45" s="711"/>
      <c r="F45" s="711"/>
      <c r="G45" s="711"/>
      <c r="H45" s="711"/>
      <c r="I45" s="711"/>
      <c r="J45" s="711"/>
      <c r="K45" s="711"/>
      <c r="L45" s="712"/>
      <c r="M45" s="680" t="s">
        <v>173</v>
      </c>
      <c r="N45" s="681"/>
      <c r="O45" s="681"/>
      <c r="P45" s="681"/>
      <c r="Q45" s="681"/>
      <c r="R45" s="681"/>
      <c r="S45" s="682"/>
      <c r="T45" s="683"/>
      <c r="U45" s="683"/>
      <c r="V45" s="683"/>
      <c r="W45" s="683"/>
      <c r="X45" s="684"/>
      <c r="Y45" s="685"/>
      <c r="Z45" s="685"/>
      <c r="AA45" s="685"/>
      <c r="AB45" s="493" t="s">
        <v>155</v>
      </c>
      <c r="AC45" s="493"/>
      <c r="AD45" s="666"/>
      <c r="AE45" s="666"/>
      <c r="AF45" s="666"/>
      <c r="AG45" s="666"/>
      <c r="AH45" s="118" t="s">
        <v>156</v>
      </c>
      <c r="AI45" s="667" t="str">
        <f t="shared" si="0"/>
        <v>.</v>
      </c>
      <c r="AJ45" s="667"/>
      <c r="AK45" s="667"/>
      <c r="AL45" s="119" t="s">
        <v>157</v>
      </c>
      <c r="AM45" s="120" t="s">
        <v>158</v>
      </c>
      <c r="AN45" s="668"/>
      <c r="AO45" s="669"/>
      <c r="AP45" s="669"/>
      <c r="AQ45" s="669"/>
      <c r="AR45" s="669"/>
      <c r="AS45" s="669"/>
      <c r="AT45" s="669"/>
      <c r="AU45" s="669"/>
      <c r="AV45" s="669"/>
      <c r="AW45" s="669"/>
      <c r="AX45" s="669"/>
      <c r="AY45" s="669"/>
      <c r="AZ45" s="669"/>
      <c r="BA45" s="669"/>
      <c r="BB45" s="669"/>
      <c r="BC45" s="670"/>
      <c r="BE45" s="282">
        <f t="shared" si="1"/>
        <v>0</v>
      </c>
    </row>
    <row r="46" spans="1:63" ht="15" customHeight="1">
      <c r="A46" s="671" t="s">
        <v>174</v>
      </c>
      <c r="B46" s="672"/>
      <c r="C46" s="672"/>
      <c r="D46" s="672"/>
      <c r="E46" s="672"/>
      <c r="F46" s="672"/>
      <c r="G46" s="672"/>
      <c r="H46" s="672"/>
      <c r="I46" s="672"/>
      <c r="J46" s="672"/>
      <c r="K46" s="672"/>
      <c r="L46" s="673"/>
      <c r="M46" s="700" t="s">
        <v>175</v>
      </c>
      <c r="N46" s="701"/>
      <c r="O46" s="701"/>
      <c r="P46" s="701"/>
      <c r="Q46" s="701"/>
      <c r="R46" s="701"/>
      <c r="S46" s="702"/>
      <c r="T46" s="703"/>
      <c r="U46" s="703"/>
      <c r="V46" s="703"/>
      <c r="W46" s="703"/>
      <c r="X46" s="704"/>
      <c r="Y46" s="705"/>
      <c r="Z46" s="705"/>
      <c r="AA46" s="705"/>
      <c r="AB46" s="706" t="s">
        <v>155</v>
      </c>
      <c r="AC46" s="706"/>
      <c r="AD46" s="705"/>
      <c r="AE46" s="705"/>
      <c r="AF46" s="705"/>
      <c r="AG46" s="705"/>
      <c r="AH46" s="124" t="s">
        <v>156</v>
      </c>
      <c r="AI46" s="686" t="str">
        <f t="shared" si="0"/>
        <v>.</v>
      </c>
      <c r="AJ46" s="686"/>
      <c r="AK46" s="686"/>
      <c r="AL46" s="125" t="s">
        <v>157</v>
      </c>
      <c r="AM46" s="126" t="s">
        <v>158</v>
      </c>
      <c r="AN46" s="687"/>
      <c r="AO46" s="688"/>
      <c r="AP46" s="688"/>
      <c r="AQ46" s="688"/>
      <c r="AR46" s="688"/>
      <c r="AS46" s="688"/>
      <c r="AT46" s="688"/>
      <c r="AU46" s="688"/>
      <c r="AV46" s="688"/>
      <c r="AW46" s="688"/>
      <c r="AX46" s="688"/>
      <c r="AY46" s="688"/>
      <c r="AZ46" s="688"/>
      <c r="BA46" s="688"/>
      <c r="BB46" s="688"/>
      <c r="BC46" s="689"/>
      <c r="BE46" s="282">
        <f t="shared" si="1"/>
        <v>0</v>
      </c>
    </row>
    <row r="47" spans="1:63" ht="15" customHeight="1">
      <c r="A47" s="674"/>
      <c r="B47" s="675"/>
      <c r="C47" s="675"/>
      <c r="D47" s="675"/>
      <c r="E47" s="675"/>
      <c r="F47" s="675"/>
      <c r="G47" s="675"/>
      <c r="H47" s="675"/>
      <c r="I47" s="675"/>
      <c r="J47" s="675"/>
      <c r="K47" s="675"/>
      <c r="L47" s="676"/>
      <c r="M47" s="690" t="s">
        <v>176</v>
      </c>
      <c r="N47" s="691"/>
      <c r="O47" s="691"/>
      <c r="P47" s="691"/>
      <c r="Q47" s="691"/>
      <c r="R47" s="691"/>
      <c r="S47" s="692"/>
      <c r="T47" s="693"/>
      <c r="U47" s="693"/>
      <c r="V47" s="693"/>
      <c r="W47" s="693"/>
      <c r="X47" s="694"/>
      <c r="Y47" s="695"/>
      <c r="Z47" s="695"/>
      <c r="AA47" s="695"/>
      <c r="AB47" s="566" t="s">
        <v>155</v>
      </c>
      <c r="AC47" s="566"/>
      <c r="AD47" s="695"/>
      <c r="AE47" s="695"/>
      <c r="AF47" s="695"/>
      <c r="AG47" s="695"/>
      <c r="AH47" s="115" t="s">
        <v>156</v>
      </c>
      <c r="AI47" s="696" t="str">
        <f t="shared" si="0"/>
        <v>.</v>
      </c>
      <c r="AJ47" s="696"/>
      <c r="AK47" s="696"/>
      <c r="AL47" s="116" t="s">
        <v>157</v>
      </c>
      <c r="AM47" s="117" t="s">
        <v>158</v>
      </c>
      <c r="AN47" s="697"/>
      <c r="AO47" s="698"/>
      <c r="AP47" s="698"/>
      <c r="AQ47" s="698"/>
      <c r="AR47" s="698"/>
      <c r="AS47" s="698"/>
      <c r="AT47" s="698"/>
      <c r="AU47" s="698"/>
      <c r="AV47" s="698"/>
      <c r="AW47" s="698"/>
      <c r="AX47" s="698"/>
      <c r="AY47" s="698"/>
      <c r="AZ47" s="698"/>
      <c r="BA47" s="698"/>
      <c r="BB47" s="698"/>
      <c r="BC47" s="699"/>
      <c r="BE47" s="282">
        <f t="shared" si="1"/>
        <v>0</v>
      </c>
    </row>
    <row r="48" spans="1:63" ht="15" customHeight="1">
      <c r="A48" s="677"/>
      <c r="B48" s="678"/>
      <c r="C48" s="678"/>
      <c r="D48" s="678"/>
      <c r="E48" s="678"/>
      <c r="F48" s="678"/>
      <c r="G48" s="678"/>
      <c r="H48" s="678"/>
      <c r="I48" s="678"/>
      <c r="J48" s="678"/>
      <c r="K48" s="678"/>
      <c r="L48" s="679"/>
      <c r="M48" s="680" t="s">
        <v>177</v>
      </c>
      <c r="N48" s="681"/>
      <c r="O48" s="681"/>
      <c r="P48" s="681"/>
      <c r="Q48" s="681"/>
      <c r="R48" s="681"/>
      <c r="S48" s="682"/>
      <c r="T48" s="683"/>
      <c r="U48" s="683"/>
      <c r="V48" s="683"/>
      <c r="W48" s="683"/>
      <c r="X48" s="684"/>
      <c r="Y48" s="685"/>
      <c r="Z48" s="685"/>
      <c r="AA48" s="685"/>
      <c r="AB48" s="493" t="s">
        <v>155</v>
      </c>
      <c r="AC48" s="493"/>
      <c r="AD48" s="666"/>
      <c r="AE48" s="666"/>
      <c r="AF48" s="666"/>
      <c r="AG48" s="666"/>
      <c r="AH48" s="118" t="s">
        <v>156</v>
      </c>
      <c r="AI48" s="667" t="str">
        <f t="shared" si="0"/>
        <v>.</v>
      </c>
      <c r="AJ48" s="667"/>
      <c r="AK48" s="667"/>
      <c r="AL48" s="119" t="s">
        <v>157</v>
      </c>
      <c r="AM48" s="120" t="s">
        <v>158</v>
      </c>
      <c r="AN48" s="668"/>
      <c r="AO48" s="669"/>
      <c r="AP48" s="669"/>
      <c r="AQ48" s="669"/>
      <c r="AR48" s="669"/>
      <c r="AS48" s="669"/>
      <c r="AT48" s="669"/>
      <c r="AU48" s="669"/>
      <c r="AV48" s="669"/>
      <c r="AW48" s="669"/>
      <c r="AX48" s="669"/>
      <c r="AY48" s="669"/>
      <c r="AZ48" s="669"/>
      <c r="BA48" s="669"/>
      <c r="BB48" s="669"/>
      <c r="BC48" s="670"/>
      <c r="BE48" s="282">
        <f t="shared" si="1"/>
        <v>0</v>
      </c>
    </row>
    <row r="49" spans="1:57" ht="15" customHeight="1">
      <c r="A49" s="653"/>
      <c r="B49" s="638"/>
      <c r="C49" s="638"/>
      <c r="D49" s="638"/>
      <c r="E49" s="638"/>
      <c r="F49" s="638"/>
      <c r="G49" s="638"/>
      <c r="H49" s="638"/>
      <c r="I49" s="638"/>
      <c r="J49" s="638"/>
      <c r="K49" s="638"/>
      <c r="L49" s="654"/>
      <c r="M49" s="655"/>
      <c r="N49" s="656"/>
      <c r="O49" s="656"/>
      <c r="P49" s="656"/>
      <c r="Q49" s="656"/>
      <c r="R49" s="656"/>
      <c r="S49" s="657"/>
      <c r="T49" s="658"/>
      <c r="U49" s="658"/>
      <c r="V49" s="658"/>
      <c r="W49" s="658"/>
      <c r="X49" s="659"/>
      <c r="Y49" s="660"/>
      <c r="Z49" s="660"/>
      <c r="AA49" s="660"/>
      <c r="AB49" s="484" t="s">
        <v>155</v>
      </c>
      <c r="AC49" s="484"/>
      <c r="AD49" s="660"/>
      <c r="AE49" s="660"/>
      <c r="AF49" s="660"/>
      <c r="AG49" s="660"/>
      <c r="AH49" s="121" t="s">
        <v>156</v>
      </c>
      <c r="AI49" s="636" t="str">
        <f t="shared" si="0"/>
        <v>.</v>
      </c>
      <c r="AJ49" s="636"/>
      <c r="AK49" s="636"/>
      <c r="AL49" s="122" t="s">
        <v>157</v>
      </c>
      <c r="AM49" s="123" t="s">
        <v>158</v>
      </c>
      <c r="AN49" s="637"/>
      <c r="AO49" s="638"/>
      <c r="AP49" s="638"/>
      <c r="AQ49" s="638"/>
      <c r="AR49" s="638"/>
      <c r="AS49" s="638"/>
      <c r="AT49" s="638"/>
      <c r="AU49" s="638"/>
      <c r="AV49" s="638"/>
      <c r="AW49" s="638"/>
      <c r="AX49" s="638"/>
      <c r="AY49" s="638"/>
      <c r="AZ49" s="638"/>
      <c r="BA49" s="638"/>
      <c r="BB49" s="638"/>
      <c r="BC49" s="639"/>
      <c r="BE49" s="282">
        <f t="shared" si="1"/>
        <v>0</v>
      </c>
    </row>
    <row r="50" spans="1:57" ht="15" customHeight="1">
      <c r="A50" s="662" t="s">
        <v>181</v>
      </c>
      <c r="B50" s="663"/>
      <c r="C50" s="663"/>
      <c r="D50" s="663"/>
      <c r="E50" s="663"/>
      <c r="F50" s="663"/>
      <c r="G50" s="663"/>
      <c r="H50" s="663"/>
      <c r="I50" s="663"/>
      <c r="J50" s="663"/>
      <c r="K50" s="663"/>
      <c r="L50" s="664"/>
      <c r="M50" s="655"/>
      <c r="N50" s="656"/>
      <c r="O50" s="656"/>
      <c r="P50" s="656"/>
      <c r="Q50" s="656"/>
      <c r="R50" s="656"/>
      <c r="S50" s="657"/>
      <c r="T50" s="665"/>
      <c r="U50" s="665"/>
      <c r="V50" s="665"/>
      <c r="W50" s="665"/>
      <c r="X50" s="659"/>
      <c r="Y50" s="660"/>
      <c r="Z50" s="660"/>
      <c r="AA50" s="660"/>
      <c r="AB50" s="484" t="s">
        <v>155</v>
      </c>
      <c r="AC50" s="484"/>
      <c r="AD50" s="660"/>
      <c r="AE50" s="660"/>
      <c r="AF50" s="660"/>
      <c r="AG50" s="660"/>
      <c r="AH50" s="121" t="s">
        <v>156</v>
      </c>
      <c r="AI50" s="636" t="str">
        <f t="shared" si="0"/>
        <v>.</v>
      </c>
      <c r="AJ50" s="636"/>
      <c r="AK50" s="636"/>
      <c r="AL50" s="122" t="s">
        <v>157</v>
      </c>
      <c r="AM50" s="123" t="s">
        <v>158</v>
      </c>
      <c r="AN50" s="637"/>
      <c r="AO50" s="638"/>
      <c r="AP50" s="638"/>
      <c r="AQ50" s="638"/>
      <c r="AR50" s="638"/>
      <c r="AS50" s="638"/>
      <c r="AT50" s="638"/>
      <c r="AU50" s="638"/>
      <c r="AV50" s="638"/>
      <c r="AW50" s="638"/>
      <c r="AX50" s="638"/>
      <c r="AY50" s="638"/>
      <c r="AZ50" s="638"/>
      <c r="BA50" s="638"/>
      <c r="BB50" s="638"/>
      <c r="BC50" s="639"/>
      <c r="BE50" s="282">
        <f t="shared" si="1"/>
        <v>0</v>
      </c>
    </row>
    <row r="51" spans="1:57" ht="15" customHeight="1">
      <c r="A51" s="662" t="s">
        <v>182</v>
      </c>
      <c r="B51" s="663"/>
      <c r="C51" s="663"/>
      <c r="D51" s="663"/>
      <c r="E51" s="663"/>
      <c r="F51" s="663"/>
      <c r="G51" s="663"/>
      <c r="H51" s="663"/>
      <c r="I51" s="663"/>
      <c r="J51" s="663"/>
      <c r="K51" s="663"/>
      <c r="L51" s="664"/>
      <c r="M51" s="655"/>
      <c r="N51" s="656"/>
      <c r="O51" s="656"/>
      <c r="P51" s="656"/>
      <c r="Q51" s="656"/>
      <c r="R51" s="656"/>
      <c r="S51" s="657"/>
      <c r="T51" s="665"/>
      <c r="U51" s="665"/>
      <c r="V51" s="665"/>
      <c r="W51" s="665"/>
      <c r="X51" s="659"/>
      <c r="Y51" s="660"/>
      <c r="Z51" s="660"/>
      <c r="AA51" s="660"/>
      <c r="AB51" s="484" t="s">
        <v>155</v>
      </c>
      <c r="AC51" s="484"/>
      <c r="AD51" s="660"/>
      <c r="AE51" s="660"/>
      <c r="AF51" s="660"/>
      <c r="AG51" s="660"/>
      <c r="AH51" s="121" t="s">
        <v>156</v>
      </c>
      <c r="AI51" s="636" t="str">
        <f t="shared" si="0"/>
        <v>.</v>
      </c>
      <c r="AJ51" s="636"/>
      <c r="AK51" s="636"/>
      <c r="AL51" s="122" t="s">
        <v>157</v>
      </c>
      <c r="AM51" s="123" t="s">
        <v>158</v>
      </c>
      <c r="AN51" s="637"/>
      <c r="AO51" s="638"/>
      <c r="AP51" s="638"/>
      <c r="AQ51" s="638"/>
      <c r="AR51" s="638"/>
      <c r="AS51" s="638"/>
      <c r="AT51" s="638"/>
      <c r="AU51" s="638"/>
      <c r="AV51" s="638"/>
      <c r="AW51" s="638"/>
      <c r="AX51" s="638"/>
      <c r="AY51" s="638"/>
      <c r="AZ51" s="638"/>
      <c r="BA51" s="638"/>
      <c r="BB51" s="638"/>
      <c r="BC51" s="639"/>
      <c r="BE51" s="282">
        <f t="shared" si="1"/>
        <v>0</v>
      </c>
    </row>
    <row r="52" spans="1:57" ht="15" customHeight="1">
      <c r="A52" s="653"/>
      <c r="B52" s="638"/>
      <c r="C52" s="638"/>
      <c r="D52" s="638"/>
      <c r="E52" s="638"/>
      <c r="F52" s="638"/>
      <c r="G52" s="638"/>
      <c r="H52" s="638"/>
      <c r="I52" s="638"/>
      <c r="J52" s="638"/>
      <c r="K52" s="638"/>
      <c r="L52" s="654"/>
      <c r="M52" s="655"/>
      <c r="N52" s="656"/>
      <c r="O52" s="656"/>
      <c r="P52" s="656"/>
      <c r="Q52" s="656"/>
      <c r="R52" s="656"/>
      <c r="S52" s="657"/>
      <c r="T52" s="658"/>
      <c r="U52" s="658"/>
      <c r="V52" s="658"/>
      <c r="W52" s="658"/>
      <c r="X52" s="659"/>
      <c r="Y52" s="660"/>
      <c r="Z52" s="660"/>
      <c r="AA52" s="660"/>
      <c r="AB52" s="493" t="s">
        <v>155</v>
      </c>
      <c r="AC52" s="493"/>
      <c r="AD52" s="660"/>
      <c r="AE52" s="660"/>
      <c r="AF52" s="660"/>
      <c r="AG52" s="660"/>
      <c r="AH52" s="121" t="s">
        <v>156</v>
      </c>
      <c r="AI52" s="636" t="str">
        <f t="shared" si="0"/>
        <v>.</v>
      </c>
      <c r="AJ52" s="636"/>
      <c r="AK52" s="636"/>
      <c r="AL52" s="122" t="s">
        <v>157</v>
      </c>
      <c r="AM52" s="123" t="s">
        <v>158</v>
      </c>
      <c r="AN52" s="637"/>
      <c r="AO52" s="638"/>
      <c r="AP52" s="638"/>
      <c r="AQ52" s="638"/>
      <c r="AR52" s="638"/>
      <c r="AS52" s="638"/>
      <c r="AT52" s="638"/>
      <c r="AU52" s="638"/>
      <c r="AV52" s="638"/>
      <c r="AW52" s="638"/>
      <c r="AX52" s="638"/>
      <c r="AY52" s="638"/>
      <c r="AZ52" s="638"/>
      <c r="BA52" s="638"/>
      <c r="BB52" s="638"/>
      <c r="BC52" s="639"/>
      <c r="BE52" s="282">
        <f t="shared" si="1"/>
        <v>0</v>
      </c>
    </row>
    <row r="53" spans="1:57" ht="15" customHeight="1">
      <c r="A53" s="653"/>
      <c r="B53" s="638"/>
      <c r="C53" s="638"/>
      <c r="D53" s="638"/>
      <c r="E53" s="638"/>
      <c r="F53" s="638"/>
      <c r="G53" s="638"/>
      <c r="H53" s="638"/>
      <c r="I53" s="638"/>
      <c r="J53" s="638"/>
      <c r="K53" s="638"/>
      <c r="L53" s="654"/>
      <c r="M53" s="655"/>
      <c r="N53" s="656"/>
      <c r="O53" s="656"/>
      <c r="P53" s="656"/>
      <c r="Q53" s="656"/>
      <c r="R53" s="656"/>
      <c r="S53" s="657"/>
      <c r="T53" s="661"/>
      <c r="U53" s="661"/>
      <c r="V53" s="661"/>
      <c r="W53" s="661"/>
      <c r="X53" s="659"/>
      <c r="Y53" s="660"/>
      <c r="Z53" s="660"/>
      <c r="AA53" s="660"/>
      <c r="AB53" s="484" t="s">
        <v>155</v>
      </c>
      <c r="AC53" s="484"/>
      <c r="AD53" s="660"/>
      <c r="AE53" s="660"/>
      <c r="AF53" s="660"/>
      <c r="AG53" s="660"/>
      <c r="AH53" s="121" t="s">
        <v>156</v>
      </c>
      <c r="AI53" s="636" t="str">
        <f t="shared" si="0"/>
        <v>.</v>
      </c>
      <c r="AJ53" s="636"/>
      <c r="AK53" s="636"/>
      <c r="AL53" s="122" t="s">
        <v>157</v>
      </c>
      <c r="AM53" s="123" t="s">
        <v>158</v>
      </c>
      <c r="AN53" s="637"/>
      <c r="AO53" s="638"/>
      <c r="AP53" s="638"/>
      <c r="AQ53" s="638"/>
      <c r="AR53" s="638"/>
      <c r="AS53" s="638"/>
      <c r="AT53" s="638"/>
      <c r="AU53" s="638"/>
      <c r="AV53" s="638"/>
      <c r="AW53" s="638"/>
      <c r="AX53" s="638"/>
      <c r="AY53" s="638"/>
      <c r="AZ53" s="638"/>
      <c r="BA53" s="638"/>
      <c r="BB53" s="638"/>
      <c r="BC53" s="639"/>
      <c r="BE53" s="282">
        <f t="shared" si="1"/>
        <v>0</v>
      </c>
    </row>
    <row r="54" spans="1:57" ht="15" customHeight="1">
      <c r="A54" s="653"/>
      <c r="B54" s="638"/>
      <c r="C54" s="638"/>
      <c r="D54" s="638"/>
      <c r="E54" s="638"/>
      <c r="F54" s="638"/>
      <c r="G54" s="638"/>
      <c r="H54" s="638"/>
      <c r="I54" s="638"/>
      <c r="J54" s="638"/>
      <c r="K54" s="638"/>
      <c r="L54" s="654"/>
      <c r="M54" s="655"/>
      <c r="N54" s="656"/>
      <c r="O54" s="656"/>
      <c r="P54" s="656"/>
      <c r="Q54" s="656"/>
      <c r="R54" s="656"/>
      <c r="S54" s="657"/>
      <c r="T54" s="658"/>
      <c r="U54" s="658"/>
      <c r="V54" s="658"/>
      <c r="W54" s="658"/>
      <c r="X54" s="659"/>
      <c r="Y54" s="660"/>
      <c r="Z54" s="660"/>
      <c r="AA54" s="660"/>
      <c r="AB54" s="484" t="s">
        <v>155</v>
      </c>
      <c r="AC54" s="484"/>
      <c r="AD54" s="660"/>
      <c r="AE54" s="660"/>
      <c r="AF54" s="660"/>
      <c r="AG54" s="660"/>
      <c r="AH54" s="121" t="s">
        <v>156</v>
      </c>
      <c r="AI54" s="636" t="str">
        <f t="shared" si="0"/>
        <v>.</v>
      </c>
      <c r="AJ54" s="636"/>
      <c r="AK54" s="636"/>
      <c r="AL54" s="122" t="s">
        <v>157</v>
      </c>
      <c r="AM54" s="123" t="s">
        <v>158</v>
      </c>
      <c r="AN54" s="637"/>
      <c r="AO54" s="638"/>
      <c r="AP54" s="638"/>
      <c r="AQ54" s="638"/>
      <c r="AR54" s="638"/>
      <c r="AS54" s="638"/>
      <c r="AT54" s="638"/>
      <c r="AU54" s="638"/>
      <c r="AV54" s="638"/>
      <c r="AW54" s="638"/>
      <c r="AX54" s="638"/>
      <c r="AY54" s="638"/>
      <c r="AZ54" s="638"/>
      <c r="BA54" s="638"/>
      <c r="BB54" s="638"/>
      <c r="BC54" s="639"/>
      <c r="BE54" s="282">
        <f t="shared" si="1"/>
        <v>0</v>
      </c>
    </row>
    <row r="55" spans="1:57" ht="15" customHeight="1">
      <c r="A55" s="653"/>
      <c r="B55" s="638"/>
      <c r="C55" s="638"/>
      <c r="D55" s="638"/>
      <c r="E55" s="638"/>
      <c r="F55" s="638"/>
      <c r="G55" s="638"/>
      <c r="H55" s="638"/>
      <c r="I55" s="638"/>
      <c r="J55" s="638"/>
      <c r="K55" s="638"/>
      <c r="L55" s="654"/>
      <c r="M55" s="655"/>
      <c r="N55" s="656"/>
      <c r="O55" s="656"/>
      <c r="P55" s="656"/>
      <c r="Q55" s="656"/>
      <c r="R55" s="656"/>
      <c r="S55" s="657"/>
      <c r="T55" s="658"/>
      <c r="U55" s="658"/>
      <c r="V55" s="658"/>
      <c r="W55" s="658"/>
      <c r="X55" s="659"/>
      <c r="Y55" s="660"/>
      <c r="Z55" s="660"/>
      <c r="AA55" s="660"/>
      <c r="AB55" s="484" t="s">
        <v>155</v>
      </c>
      <c r="AC55" s="484"/>
      <c r="AD55" s="660"/>
      <c r="AE55" s="660"/>
      <c r="AF55" s="660"/>
      <c r="AG55" s="660"/>
      <c r="AH55" s="121" t="s">
        <v>156</v>
      </c>
      <c r="AI55" s="636" t="str">
        <f t="shared" si="0"/>
        <v>.</v>
      </c>
      <c r="AJ55" s="636"/>
      <c r="AK55" s="636"/>
      <c r="AL55" s="122" t="s">
        <v>157</v>
      </c>
      <c r="AM55" s="123" t="s">
        <v>158</v>
      </c>
      <c r="AN55" s="637"/>
      <c r="AO55" s="638"/>
      <c r="AP55" s="638"/>
      <c r="AQ55" s="638"/>
      <c r="AR55" s="638"/>
      <c r="AS55" s="638"/>
      <c r="AT55" s="638"/>
      <c r="AU55" s="638"/>
      <c r="AV55" s="638"/>
      <c r="AW55" s="638"/>
      <c r="AX55" s="638"/>
      <c r="AY55" s="638"/>
      <c r="AZ55" s="638"/>
      <c r="BA55" s="638"/>
      <c r="BB55" s="638"/>
      <c r="BC55" s="639"/>
      <c r="BE55" s="282">
        <f t="shared" si="1"/>
        <v>0</v>
      </c>
    </row>
    <row r="56" spans="1:57" ht="15" customHeight="1" thickBot="1">
      <c r="A56" s="640"/>
      <c r="B56" s="641"/>
      <c r="C56" s="641"/>
      <c r="D56" s="641"/>
      <c r="E56" s="641"/>
      <c r="F56" s="641"/>
      <c r="G56" s="641"/>
      <c r="H56" s="641"/>
      <c r="I56" s="641"/>
      <c r="J56" s="641"/>
      <c r="K56" s="641"/>
      <c r="L56" s="642"/>
      <c r="M56" s="643"/>
      <c r="N56" s="644"/>
      <c r="O56" s="644"/>
      <c r="P56" s="644"/>
      <c r="Q56" s="644"/>
      <c r="R56" s="644"/>
      <c r="S56" s="645"/>
      <c r="T56" s="646"/>
      <c r="U56" s="646"/>
      <c r="V56" s="646"/>
      <c r="W56" s="646"/>
      <c r="X56" s="647"/>
      <c r="Y56" s="648"/>
      <c r="Z56" s="648"/>
      <c r="AA56" s="648"/>
      <c r="AB56" s="649" t="s">
        <v>155</v>
      </c>
      <c r="AC56" s="649"/>
      <c r="AD56" s="648"/>
      <c r="AE56" s="648"/>
      <c r="AF56" s="648"/>
      <c r="AG56" s="648"/>
      <c r="AH56" s="127" t="s">
        <v>156</v>
      </c>
      <c r="AI56" s="650" t="str">
        <f t="shared" si="0"/>
        <v>.</v>
      </c>
      <c r="AJ56" s="650"/>
      <c r="AK56" s="650"/>
      <c r="AL56" s="128" t="s">
        <v>157</v>
      </c>
      <c r="AM56" s="129" t="s">
        <v>158</v>
      </c>
      <c r="AN56" s="651"/>
      <c r="AO56" s="641"/>
      <c r="AP56" s="641"/>
      <c r="AQ56" s="641"/>
      <c r="AR56" s="641"/>
      <c r="AS56" s="641"/>
      <c r="AT56" s="641"/>
      <c r="AU56" s="641"/>
      <c r="AV56" s="641"/>
      <c r="AW56" s="641"/>
      <c r="AX56" s="641"/>
      <c r="AY56" s="641"/>
      <c r="AZ56" s="641"/>
      <c r="BA56" s="641"/>
      <c r="BB56" s="641"/>
      <c r="BC56" s="652"/>
      <c r="BE56" s="282">
        <f t="shared" si="1"/>
        <v>0</v>
      </c>
    </row>
    <row r="57" spans="1:57" ht="15" customHeight="1"/>
    <row r="58" spans="1:57" ht="24.75" customHeight="1">
      <c r="A58" s="634" t="s">
        <v>233</v>
      </c>
      <c r="B58" s="634"/>
      <c r="C58" s="634"/>
      <c r="D58" s="634"/>
      <c r="E58" s="634"/>
      <c r="F58" s="634"/>
      <c r="G58" s="634"/>
      <c r="H58" s="634"/>
      <c r="I58" s="634"/>
      <c r="J58" s="634"/>
      <c r="K58" s="634"/>
      <c r="L58" s="634"/>
      <c r="M58" s="634"/>
      <c r="N58" s="634"/>
      <c r="O58" s="634"/>
      <c r="P58" s="634"/>
      <c r="Q58" s="634"/>
      <c r="R58" s="634"/>
      <c r="S58" s="634"/>
      <c r="T58" s="634"/>
      <c r="U58" s="634"/>
      <c r="V58" s="634"/>
      <c r="W58" s="634"/>
      <c r="X58" s="634"/>
      <c r="Y58" s="634"/>
      <c r="Z58" s="634"/>
      <c r="AA58" s="634"/>
      <c r="AB58" s="634"/>
      <c r="AC58" s="634"/>
      <c r="AD58" s="634"/>
      <c r="AE58" s="634"/>
      <c r="AF58" s="634"/>
      <c r="AG58" s="634"/>
      <c r="AH58" s="634"/>
      <c r="AI58" s="634"/>
      <c r="AJ58" s="634"/>
      <c r="AK58" s="634"/>
      <c r="AL58" s="634"/>
      <c r="AM58" s="634"/>
      <c r="AN58" s="634"/>
      <c r="AO58" s="634"/>
      <c r="AP58" s="634"/>
      <c r="AQ58" s="634"/>
      <c r="AR58" s="634"/>
      <c r="AS58" s="634"/>
      <c r="AT58" s="634"/>
      <c r="AU58" s="634"/>
      <c r="AV58" s="634"/>
      <c r="AW58" s="634"/>
      <c r="AX58" s="634"/>
      <c r="AY58" s="634"/>
      <c r="AZ58" s="634"/>
      <c r="BA58" s="634"/>
      <c r="BB58" s="634"/>
      <c r="BC58" s="634"/>
    </row>
  </sheetData>
  <sheetProtection sheet="1" selectLockedCells="1"/>
  <mergeCells count="246">
    <mergeCell ref="K24:M24"/>
    <mergeCell ref="N24:O24"/>
    <mergeCell ref="P24:Q24"/>
    <mergeCell ref="R24:S24"/>
    <mergeCell ref="T24:U24"/>
    <mergeCell ref="V24:W24"/>
    <mergeCell ref="X24:Y24"/>
    <mergeCell ref="M30:S30"/>
    <mergeCell ref="T30:W30"/>
    <mergeCell ref="X30:AA30"/>
    <mergeCell ref="K26:BC26"/>
    <mergeCell ref="A29:L29"/>
    <mergeCell ref="M29:S29"/>
    <mergeCell ref="T29:W29"/>
    <mergeCell ref="X29:AM29"/>
    <mergeCell ref="AN29:BC29"/>
    <mergeCell ref="AB30:AC30"/>
    <mergeCell ref="AD30:AG30"/>
    <mergeCell ref="AD32:AG32"/>
    <mergeCell ref="AI32:AK32"/>
    <mergeCell ref="AN32:BC32"/>
    <mergeCell ref="AN30:BC30"/>
    <mergeCell ref="AN31:BC31"/>
    <mergeCell ref="A33:L33"/>
    <mergeCell ref="M33:S33"/>
    <mergeCell ref="T33:W33"/>
    <mergeCell ref="X33:AA33"/>
    <mergeCell ref="AB33:AC33"/>
    <mergeCell ref="AD33:AG33"/>
    <mergeCell ref="AI33:AK33"/>
    <mergeCell ref="A30:L32"/>
    <mergeCell ref="M32:S32"/>
    <mergeCell ref="T32:W32"/>
    <mergeCell ref="X32:AA32"/>
    <mergeCell ref="AB32:AC32"/>
    <mergeCell ref="AI30:AK30"/>
    <mergeCell ref="M31:S31"/>
    <mergeCell ref="T31:W31"/>
    <mergeCell ref="X31:AA31"/>
    <mergeCell ref="AB31:AC31"/>
    <mergeCell ref="AD31:AG31"/>
    <mergeCell ref="AI31:AK31"/>
    <mergeCell ref="T35:W35"/>
    <mergeCell ref="X35:AA35"/>
    <mergeCell ref="AB35:AC35"/>
    <mergeCell ref="AD35:AG35"/>
    <mergeCell ref="AI35:AK35"/>
    <mergeCell ref="AN35:BC35"/>
    <mergeCell ref="AN33:BC33"/>
    <mergeCell ref="A34:L39"/>
    <mergeCell ref="M34:S34"/>
    <mergeCell ref="T34:W34"/>
    <mergeCell ref="X34:AA34"/>
    <mergeCell ref="AB34:AC34"/>
    <mergeCell ref="AD34:AG34"/>
    <mergeCell ref="AI34:AK34"/>
    <mergeCell ref="AN34:BC34"/>
    <mergeCell ref="M35:S35"/>
    <mergeCell ref="AN36:BC36"/>
    <mergeCell ref="M37:S37"/>
    <mergeCell ref="T37:W37"/>
    <mergeCell ref="X37:AA37"/>
    <mergeCell ref="AB37:AC37"/>
    <mergeCell ref="AD37:AG37"/>
    <mergeCell ref="AI37:AK37"/>
    <mergeCell ref="AN37:BC37"/>
    <mergeCell ref="M36:S36"/>
    <mergeCell ref="T36:W36"/>
    <mergeCell ref="X36:AA36"/>
    <mergeCell ref="AB36:AC36"/>
    <mergeCell ref="AD36:AG36"/>
    <mergeCell ref="AI36:AK36"/>
    <mergeCell ref="AN38:BC38"/>
    <mergeCell ref="M39:S39"/>
    <mergeCell ref="T39:W39"/>
    <mergeCell ref="X39:AA39"/>
    <mergeCell ref="AB39:AC39"/>
    <mergeCell ref="AD39:AG39"/>
    <mergeCell ref="AI39:AK39"/>
    <mergeCell ref="AN39:BC39"/>
    <mergeCell ref="M38:S38"/>
    <mergeCell ref="T38:W38"/>
    <mergeCell ref="X38:AA38"/>
    <mergeCell ref="AB38:AC38"/>
    <mergeCell ref="AD38:AG38"/>
    <mergeCell ref="AI38:AK38"/>
    <mergeCell ref="AI40:AK40"/>
    <mergeCell ref="AN40:BC40"/>
    <mergeCell ref="M41:S41"/>
    <mergeCell ref="T41:W41"/>
    <mergeCell ref="X41:AA41"/>
    <mergeCell ref="AB41:AC41"/>
    <mergeCell ref="AD41:AG41"/>
    <mergeCell ref="AI41:AK41"/>
    <mergeCell ref="AN41:BC41"/>
    <mergeCell ref="M40:S40"/>
    <mergeCell ref="T40:W40"/>
    <mergeCell ref="X40:AA40"/>
    <mergeCell ref="AB40:AC40"/>
    <mergeCell ref="AD40:AG40"/>
    <mergeCell ref="A44:L45"/>
    <mergeCell ref="M44:S44"/>
    <mergeCell ref="T44:W44"/>
    <mergeCell ref="X44:AA44"/>
    <mergeCell ref="AB44:AC44"/>
    <mergeCell ref="AD44:AG44"/>
    <mergeCell ref="AD42:AG42"/>
    <mergeCell ref="AI42:AK42"/>
    <mergeCell ref="AN42:BC42"/>
    <mergeCell ref="M43:S43"/>
    <mergeCell ref="T43:W43"/>
    <mergeCell ref="X43:AA43"/>
    <mergeCell ref="AB43:AC43"/>
    <mergeCell ref="AD43:AG43"/>
    <mergeCell ref="AI43:AK43"/>
    <mergeCell ref="AN43:BC43"/>
    <mergeCell ref="A40:L43"/>
    <mergeCell ref="M42:S42"/>
    <mergeCell ref="T42:W42"/>
    <mergeCell ref="X42:AA42"/>
    <mergeCell ref="AB42:AC42"/>
    <mergeCell ref="AI44:AK44"/>
    <mergeCell ref="AN44:BC44"/>
    <mergeCell ref="M45:S45"/>
    <mergeCell ref="T45:W45"/>
    <mergeCell ref="X45:AA45"/>
    <mergeCell ref="AB45:AC45"/>
    <mergeCell ref="AD45:AG45"/>
    <mergeCell ref="AI45:AK45"/>
    <mergeCell ref="AN45:BC45"/>
    <mergeCell ref="AI46:AK46"/>
    <mergeCell ref="AN46:BC46"/>
    <mergeCell ref="M47:S47"/>
    <mergeCell ref="T47:W47"/>
    <mergeCell ref="X47:AA47"/>
    <mergeCell ref="AB47:AC47"/>
    <mergeCell ref="AD47:AG47"/>
    <mergeCell ref="AI47:AK47"/>
    <mergeCell ref="AN47:BC47"/>
    <mergeCell ref="M46:S46"/>
    <mergeCell ref="T46:W46"/>
    <mergeCell ref="X46:AA46"/>
    <mergeCell ref="AB46:AC46"/>
    <mergeCell ref="AD46:AG46"/>
    <mergeCell ref="AD48:AG48"/>
    <mergeCell ref="AI48:AK48"/>
    <mergeCell ref="AN48:BC48"/>
    <mergeCell ref="A49:L49"/>
    <mergeCell ref="M49:S49"/>
    <mergeCell ref="T49:W49"/>
    <mergeCell ref="X49:AA49"/>
    <mergeCell ref="AB49:AC49"/>
    <mergeCell ref="AD49:AG49"/>
    <mergeCell ref="AI49:AK49"/>
    <mergeCell ref="A46:L48"/>
    <mergeCell ref="M48:S48"/>
    <mergeCell ref="T48:W48"/>
    <mergeCell ref="X48:AA48"/>
    <mergeCell ref="AB48:AC48"/>
    <mergeCell ref="AN49:BC49"/>
    <mergeCell ref="A50:L50"/>
    <mergeCell ref="M50:S50"/>
    <mergeCell ref="T50:W50"/>
    <mergeCell ref="X50:AA50"/>
    <mergeCell ref="AB50:AC50"/>
    <mergeCell ref="AD50:AG50"/>
    <mergeCell ref="AI50:AK50"/>
    <mergeCell ref="AN50:BC50"/>
    <mergeCell ref="AI51:AK51"/>
    <mergeCell ref="AN51:BC51"/>
    <mergeCell ref="A52:L52"/>
    <mergeCell ref="M52:S52"/>
    <mergeCell ref="T52:W52"/>
    <mergeCell ref="X52:AA52"/>
    <mergeCell ref="AB52:AC52"/>
    <mergeCell ref="AD52:AG52"/>
    <mergeCell ref="AI52:AK52"/>
    <mergeCell ref="AN52:BC52"/>
    <mergeCell ref="A51:L51"/>
    <mergeCell ref="M51:S51"/>
    <mergeCell ref="T51:W51"/>
    <mergeCell ref="X51:AA51"/>
    <mergeCell ref="AB51:AC51"/>
    <mergeCell ref="AD51:AG51"/>
    <mergeCell ref="AI53:AK53"/>
    <mergeCell ref="AN53:BC53"/>
    <mergeCell ref="A54:L54"/>
    <mergeCell ref="M54:S54"/>
    <mergeCell ref="T54:W54"/>
    <mergeCell ref="X54:AA54"/>
    <mergeCell ref="AB54:AC54"/>
    <mergeCell ref="AD54:AG54"/>
    <mergeCell ref="AI54:AK54"/>
    <mergeCell ref="AN54:BC54"/>
    <mergeCell ref="A53:L53"/>
    <mergeCell ref="M53:S53"/>
    <mergeCell ref="T53:W53"/>
    <mergeCell ref="X53:AA53"/>
    <mergeCell ref="AB53:AC53"/>
    <mergeCell ref="AD53:AG53"/>
    <mergeCell ref="A58:BC58"/>
    <mergeCell ref="AC4:AG4"/>
    <mergeCell ref="AH4:AL4"/>
    <mergeCell ref="AM4:BA4"/>
    <mergeCell ref="AC5:AG7"/>
    <mergeCell ref="AH5:AL7"/>
    <mergeCell ref="AM5:BA7"/>
    <mergeCell ref="AI55:AK55"/>
    <mergeCell ref="AN55:BC55"/>
    <mergeCell ref="A56:L56"/>
    <mergeCell ref="M56:S56"/>
    <mergeCell ref="T56:W56"/>
    <mergeCell ref="X56:AA56"/>
    <mergeCell ref="AB56:AC56"/>
    <mergeCell ref="AD56:AG56"/>
    <mergeCell ref="AI56:AK56"/>
    <mergeCell ref="AN56:BC56"/>
    <mergeCell ref="A55:L55"/>
    <mergeCell ref="M55:S55"/>
    <mergeCell ref="T55:W55"/>
    <mergeCell ref="X55:AA55"/>
    <mergeCell ref="AB55:AC55"/>
    <mergeCell ref="AD55:AG55"/>
    <mergeCell ref="A9:BC10"/>
    <mergeCell ref="C18:I18"/>
    <mergeCell ref="L18:BC18"/>
    <mergeCell ref="C20:I20"/>
    <mergeCell ref="L20:BC20"/>
    <mergeCell ref="AN2:BC2"/>
    <mergeCell ref="AD2:AM2"/>
    <mergeCell ref="L14:S14"/>
    <mergeCell ref="L1:U1"/>
    <mergeCell ref="V1:X1"/>
    <mergeCell ref="Y1:AH1"/>
    <mergeCell ref="AK1:AL1"/>
    <mergeCell ref="C14:I14"/>
    <mergeCell ref="C16:I16"/>
    <mergeCell ref="L16:AE16"/>
    <mergeCell ref="AG16:AK16"/>
    <mergeCell ref="AN12:AP12"/>
    <mergeCell ref="AQ12:AR12"/>
    <mergeCell ref="AS12:AT12"/>
    <mergeCell ref="AU12:AV12"/>
    <mergeCell ref="AW12:AX12"/>
    <mergeCell ref="AY12:AZ12"/>
    <mergeCell ref="BA12:BB12"/>
  </mergeCells>
  <phoneticPr fontId="1"/>
  <conditionalFormatting sqref="N24:O24">
    <cfRule type="expression" dxfId="6" priority="5">
      <formula>$N$24=1</formula>
    </cfRule>
    <cfRule type="expression" dxfId="5" priority="6">
      <formula>#REF!=1</formula>
    </cfRule>
  </conditionalFormatting>
  <conditionalFormatting sqref="L1:U1">
    <cfRule type="cellIs" dxfId="4" priority="2" operator="between">
      <formula>43586</formula>
      <formula>43830</formula>
    </cfRule>
  </conditionalFormatting>
  <conditionalFormatting sqref="Y1:AH1">
    <cfRule type="cellIs" dxfId="3" priority="1" operator="between">
      <formula>43586</formula>
      <formula>43830</formula>
    </cfRule>
  </conditionalFormatting>
  <dataValidations count="7">
    <dataValidation type="whole" imeMode="off" allowBlank="1" showInputMessage="1" showErrorMessage="1" sqref="V24:W24 AY12:AZ12">
      <formula1>1</formula1>
      <formula2>31</formula2>
    </dataValidation>
    <dataValidation type="whole" imeMode="off" allowBlank="1" showInputMessage="1" showErrorMessage="1" sqref="R24:S24 AU12:AV12">
      <formula1>1</formula1>
      <formula2>12</formula2>
    </dataValidation>
    <dataValidation imeMode="hiragana" allowBlank="1" showInputMessage="1" showErrorMessage="1" sqref="A54:L56 M49:S56 K24:M24 A30:L32 A33:A34 A40 A44 A46 K26:BC26 AN30:BC56 A53 A50:A51 A49:L49 A52:L52"/>
    <dataValidation imeMode="off" allowBlank="1" showInputMessage="1" showErrorMessage="1" sqref="M30:S48"/>
    <dataValidation type="whole" imeMode="off" allowBlank="1" showInputMessage="1" showErrorMessage="1" sqref="T30:W56">
      <formula1>1</formula1>
      <formula2>10</formula2>
    </dataValidation>
    <dataValidation type="time" imeMode="off" allowBlank="1" showInputMessage="1" showErrorMessage="1" sqref="X30:AA56 AD30:AG56">
      <formula1>0</formula1>
      <formula2>0.999305555555556</formula2>
    </dataValidation>
    <dataValidation errorStyle="information" imeMode="hiragana" allowBlank="1" showInputMessage="1" showErrorMessage="1" errorTitle="確認" error="リストにない元号ですが、よろしいですか？" sqref="AN12:AP12"/>
  </dataValidations>
  <printOptions horizontalCentered="1"/>
  <pageMargins left="0.59055118110236227" right="0.59055118110236227" top="0.59055118110236227" bottom="0.19685039370078741" header="0"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L14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
  <sheetViews>
    <sheetView workbookViewId="0">
      <selection activeCell="Q31" sqref="Q31"/>
    </sheetView>
  </sheetViews>
  <sheetFormatPr defaultRowHeight="13.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Y56"/>
  <sheetViews>
    <sheetView showGridLines="0" view="pageBreakPreview" topLeftCell="AC1" zoomScaleNormal="100" zoomScaleSheetLayoutView="100" workbookViewId="0">
      <selection activeCell="AA8" sqref="AA8:AU8"/>
    </sheetView>
  </sheetViews>
  <sheetFormatPr defaultRowHeight="13.5"/>
  <cols>
    <col min="1" max="50" width="1.625" style="7" customWidth="1"/>
    <col min="51" max="51" width="1.625" style="54" customWidth="1"/>
    <col min="52" max="16384" width="9" style="7"/>
  </cols>
  <sheetData>
    <row r="1" spans="1:50" ht="15" customHeight="1"/>
    <row r="2" spans="1:50" ht="13.5" customHeight="1">
      <c r="A2" s="321" t="s">
        <v>59</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row>
    <row r="3" spans="1:50" ht="13.5" customHeight="1">
      <c r="A3" s="32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row>
    <row r="6" spans="1:50">
      <c r="AJ6" s="316" t="s">
        <v>3</v>
      </c>
      <c r="AK6" s="316"/>
      <c r="AL6" s="316"/>
      <c r="AM6" s="314"/>
      <c r="AN6" s="314"/>
      <c r="AO6" s="316" t="s">
        <v>2</v>
      </c>
      <c r="AP6" s="316"/>
      <c r="AQ6" s="314"/>
      <c r="AR6" s="314"/>
      <c r="AS6" s="316" t="s">
        <v>1</v>
      </c>
      <c r="AT6" s="316"/>
      <c r="AU6" s="314"/>
      <c r="AV6" s="314"/>
      <c r="AW6" s="335" t="s">
        <v>0</v>
      </c>
      <c r="AX6" s="335"/>
    </row>
    <row r="8" spans="1:50">
      <c r="A8" s="7" t="s">
        <v>186</v>
      </c>
    </row>
    <row r="12" spans="1:50">
      <c r="Q12" s="31" t="s">
        <v>31</v>
      </c>
    </row>
    <row r="14" spans="1:50" ht="13.5" customHeight="1">
      <c r="S14" s="320" t="s">
        <v>32</v>
      </c>
      <c r="T14" s="320"/>
      <c r="U14" s="320"/>
      <c r="V14" s="320"/>
      <c r="W14" s="320"/>
      <c r="X14" s="320"/>
      <c r="Y14" s="320"/>
      <c r="Z14" s="320"/>
      <c r="AC14" s="336" t="str">
        <f>IF(参加申込書!AC8="","",参加申込書!AC8)</f>
        <v/>
      </c>
      <c r="AD14" s="336"/>
      <c r="AE14" s="336"/>
      <c r="AF14" s="336"/>
      <c r="AG14" s="336"/>
      <c r="AH14" s="336"/>
      <c r="AI14" s="336"/>
      <c r="AJ14" s="336"/>
      <c r="AK14" s="336"/>
      <c r="AL14" s="336"/>
      <c r="AM14" s="336"/>
      <c r="AN14" s="336"/>
      <c r="AO14" s="336"/>
      <c r="AP14" s="336"/>
      <c r="AQ14" s="336"/>
      <c r="AR14" s="336"/>
      <c r="AS14" s="336"/>
      <c r="AT14" s="336"/>
      <c r="AU14" s="336"/>
      <c r="AV14" s="336"/>
      <c r="AW14" s="336"/>
      <c r="AX14" s="336"/>
    </row>
    <row r="15" spans="1:50">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row>
    <row r="17" spans="1:50" ht="13.5" customHeight="1">
      <c r="S17" s="320" t="s">
        <v>4</v>
      </c>
      <c r="T17" s="320"/>
      <c r="U17" s="320"/>
      <c r="V17" s="320"/>
      <c r="W17" s="320"/>
      <c r="X17" s="320"/>
      <c r="Y17" s="320"/>
      <c r="Z17" s="320"/>
      <c r="AC17" s="336" t="str">
        <f>IF(参加申込書!AC11="","",参加申込書!AC11)</f>
        <v/>
      </c>
      <c r="AD17" s="336"/>
      <c r="AE17" s="336"/>
      <c r="AF17" s="336"/>
      <c r="AG17" s="336"/>
      <c r="AH17" s="336"/>
      <c r="AI17" s="336"/>
      <c r="AJ17" s="336"/>
      <c r="AK17" s="336"/>
      <c r="AL17" s="336"/>
      <c r="AM17" s="336"/>
      <c r="AN17" s="336"/>
      <c r="AO17" s="336"/>
      <c r="AP17" s="336"/>
      <c r="AQ17" s="336"/>
      <c r="AR17" s="336"/>
      <c r="AS17" s="336"/>
      <c r="AT17" s="336"/>
      <c r="AU17" s="336"/>
      <c r="AV17" s="336"/>
      <c r="AW17" s="336"/>
      <c r="AX17" s="336"/>
    </row>
    <row r="18" spans="1:50">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row>
    <row r="20" spans="1:50" ht="13.5" customHeight="1">
      <c r="S20" s="320" t="s">
        <v>16</v>
      </c>
      <c r="T20" s="320"/>
      <c r="U20" s="320"/>
      <c r="V20" s="320"/>
      <c r="W20" s="320"/>
      <c r="X20" s="320"/>
      <c r="Y20" s="320"/>
      <c r="Z20" s="320"/>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row>
    <row r="21" spans="1:50">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row>
    <row r="24" spans="1:50">
      <c r="A24" s="322" t="s">
        <v>61</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row>
    <row r="27" spans="1:50" ht="5.0999999999999996" customHeight="1">
      <c r="A27" s="78"/>
      <c r="B27" s="38"/>
      <c r="C27" s="38"/>
      <c r="D27" s="38"/>
      <c r="E27" s="38"/>
      <c r="F27" s="38"/>
      <c r="G27" s="38"/>
      <c r="H27" s="38"/>
      <c r="I27" s="79"/>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79"/>
    </row>
    <row r="28" spans="1:50" ht="13.5" customHeight="1">
      <c r="A28" s="80"/>
      <c r="B28" s="367" t="s">
        <v>12</v>
      </c>
      <c r="C28" s="367"/>
      <c r="D28" s="367"/>
      <c r="E28" s="367"/>
      <c r="F28" s="367"/>
      <c r="G28" s="367"/>
      <c r="H28" s="367"/>
      <c r="I28" s="81"/>
      <c r="J28" s="18"/>
      <c r="K28" s="371"/>
      <c r="L28" s="371"/>
      <c r="M28" s="371"/>
      <c r="N28" s="371"/>
      <c r="O28" s="371"/>
      <c r="P28" s="371"/>
      <c r="Q28" s="371"/>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81"/>
    </row>
    <row r="29" spans="1:50">
      <c r="A29" s="80"/>
      <c r="B29" s="367"/>
      <c r="C29" s="367"/>
      <c r="D29" s="367"/>
      <c r="E29" s="367"/>
      <c r="F29" s="367"/>
      <c r="G29" s="367"/>
      <c r="H29" s="367"/>
      <c r="I29" s="81"/>
      <c r="J29" s="18"/>
      <c r="K29" s="371"/>
      <c r="L29" s="371"/>
      <c r="M29" s="371"/>
      <c r="N29" s="371"/>
      <c r="O29" s="371"/>
      <c r="P29" s="371"/>
      <c r="Q29" s="371"/>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81"/>
    </row>
    <row r="30" spans="1:50">
      <c r="A30" s="80"/>
      <c r="B30" s="367"/>
      <c r="C30" s="367"/>
      <c r="D30" s="367"/>
      <c r="E30" s="367"/>
      <c r="F30" s="367"/>
      <c r="G30" s="367"/>
      <c r="H30" s="367"/>
      <c r="I30" s="81"/>
      <c r="J30" s="18"/>
      <c r="K30" s="371"/>
      <c r="L30" s="371"/>
      <c r="M30" s="371"/>
      <c r="N30" s="371"/>
      <c r="O30" s="371"/>
      <c r="P30" s="371"/>
      <c r="Q30" s="371"/>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81"/>
    </row>
    <row r="31" spans="1:50" ht="5.0999999999999996" customHeight="1">
      <c r="A31" s="82"/>
      <c r="B31" s="83"/>
      <c r="C31" s="83"/>
      <c r="D31" s="83"/>
      <c r="E31" s="83"/>
      <c r="F31" s="83"/>
      <c r="G31" s="83"/>
      <c r="H31" s="83"/>
      <c r="I31" s="84"/>
      <c r="J31" s="26"/>
      <c r="K31" s="85"/>
      <c r="L31" s="85"/>
      <c r="M31" s="85"/>
      <c r="N31" s="85"/>
      <c r="O31" s="85"/>
      <c r="P31" s="85"/>
      <c r="Q31" s="85"/>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84"/>
    </row>
    <row r="32" spans="1:50" ht="5.0999999999999996" customHeight="1">
      <c r="A32" s="80"/>
      <c r="B32" s="18"/>
      <c r="C32" s="18"/>
      <c r="D32" s="18"/>
      <c r="E32" s="18"/>
      <c r="F32" s="18"/>
      <c r="G32" s="18"/>
      <c r="H32" s="18"/>
      <c r="I32" s="81"/>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81"/>
    </row>
    <row r="33" spans="1:50" ht="13.5" customHeight="1">
      <c r="A33" s="80"/>
      <c r="B33" s="372" t="s">
        <v>301</v>
      </c>
      <c r="C33" s="367"/>
      <c r="D33" s="367"/>
      <c r="E33" s="367"/>
      <c r="F33" s="367"/>
      <c r="G33" s="367"/>
      <c r="H33" s="367"/>
      <c r="I33" s="81"/>
      <c r="J33" s="18"/>
      <c r="K33" s="365" t="s">
        <v>10</v>
      </c>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6" t="s">
        <v>214</v>
      </c>
      <c r="AI33" s="366" t="str">
        <f>IF($K$28="","",VLOOKUP($K$28,DATA!$A$14:$F$27,2,FALSE))</f>
        <v/>
      </c>
      <c r="AJ33" s="366"/>
      <c r="AK33" s="366"/>
      <c r="AL33" s="366"/>
      <c r="AM33" s="366"/>
      <c r="AN33" s="366" t="s">
        <v>215</v>
      </c>
      <c r="AO33" s="86"/>
      <c r="AP33" s="18"/>
      <c r="AQ33" s="18"/>
      <c r="AR33" s="18"/>
      <c r="AS33" s="18"/>
      <c r="AT33" s="18"/>
      <c r="AU33" s="18"/>
      <c r="AV33" s="18"/>
      <c r="AW33" s="18"/>
      <c r="AX33" s="81"/>
    </row>
    <row r="34" spans="1:50">
      <c r="A34" s="80"/>
      <c r="B34" s="367"/>
      <c r="C34" s="367"/>
      <c r="D34" s="367"/>
      <c r="E34" s="367"/>
      <c r="F34" s="367"/>
      <c r="G34" s="367"/>
      <c r="H34" s="367"/>
      <c r="I34" s="81"/>
      <c r="J34" s="18"/>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6"/>
      <c r="AI34" s="366"/>
      <c r="AJ34" s="366"/>
      <c r="AK34" s="366"/>
      <c r="AL34" s="366"/>
      <c r="AM34" s="366"/>
      <c r="AN34" s="366"/>
      <c r="AO34" s="86"/>
      <c r="AQ34" s="18"/>
      <c r="AR34" s="18"/>
      <c r="AS34" s="18"/>
      <c r="AT34" s="18"/>
      <c r="AU34" s="18"/>
      <c r="AV34" s="18"/>
      <c r="AW34" s="18"/>
      <c r="AX34" s="81"/>
    </row>
    <row r="35" spans="1:50">
      <c r="A35" s="80"/>
      <c r="B35" s="367"/>
      <c r="C35" s="367"/>
      <c r="D35" s="367"/>
      <c r="E35" s="367"/>
      <c r="F35" s="367"/>
      <c r="G35" s="367"/>
      <c r="H35" s="367"/>
      <c r="I35" s="81"/>
      <c r="J35" s="18"/>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6"/>
      <c r="AI35" s="366"/>
      <c r="AJ35" s="366"/>
      <c r="AK35" s="366"/>
      <c r="AL35" s="366"/>
      <c r="AM35" s="366"/>
      <c r="AN35" s="366"/>
      <c r="AO35" s="86"/>
      <c r="AP35" s="18"/>
      <c r="AQ35" s="18"/>
      <c r="AR35" s="18"/>
      <c r="AS35" s="18"/>
      <c r="AT35" s="18"/>
      <c r="AU35" s="18"/>
      <c r="AV35" s="18"/>
      <c r="AW35" s="18"/>
      <c r="AX35" s="81"/>
    </row>
    <row r="36" spans="1:50" ht="5.0999999999999996" customHeight="1">
      <c r="A36" s="82"/>
      <c r="B36" s="83"/>
      <c r="C36" s="83"/>
      <c r="D36" s="83"/>
      <c r="E36" s="83"/>
      <c r="F36" s="83"/>
      <c r="G36" s="83"/>
      <c r="H36" s="83"/>
      <c r="I36" s="84"/>
      <c r="J36" s="26"/>
      <c r="K36" s="85"/>
      <c r="L36" s="85"/>
      <c r="M36" s="85"/>
      <c r="N36" s="85"/>
      <c r="O36" s="85"/>
      <c r="P36" s="85"/>
      <c r="Q36" s="85"/>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84"/>
    </row>
    <row r="37" spans="1:50" ht="5.0999999999999996" customHeight="1">
      <c r="A37" s="80"/>
      <c r="B37" s="18"/>
      <c r="C37" s="18"/>
      <c r="D37" s="18"/>
      <c r="E37" s="18"/>
      <c r="F37" s="18"/>
      <c r="G37" s="18"/>
      <c r="H37" s="18"/>
      <c r="I37" s="81"/>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81"/>
    </row>
    <row r="38" spans="1:50" ht="13.5" customHeight="1">
      <c r="A38" s="80"/>
      <c r="B38" s="367" t="s">
        <v>34</v>
      </c>
      <c r="C38" s="367"/>
      <c r="D38" s="367"/>
      <c r="E38" s="367"/>
      <c r="F38" s="367"/>
      <c r="G38" s="367"/>
      <c r="H38" s="367"/>
      <c r="I38" s="81"/>
      <c r="J38" s="18"/>
      <c r="K38" s="375" t="str">
        <f>IF($K$28="","",VLOOKUP($K$28,DATA!$A$14:$F$27,4,FALSE))</f>
        <v/>
      </c>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81"/>
    </row>
    <row r="39" spans="1:50">
      <c r="A39" s="80"/>
      <c r="B39" s="367"/>
      <c r="C39" s="367"/>
      <c r="D39" s="367"/>
      <c r="E39" s="367"/>
      <c r="F39" s="367"/>
      <c r="G39" s="367"/>
      <c r="H39" s="367"/>
      <c r="I39" s="81"/>
      <c r="J39" s="18"/>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81"/>
    </row>
    <row r="40" spans="1:50">
      <c r="A40" s="80"/>
      <c r="B40" s="367"/>
      <c r="C40" s="367"/>
      <c r="D40" s="367"/>
      <c r="E40" s="367"/>
      <c r="F40" s="367"/>
      <c r="G40" s="367"/>
      <c r="H40" s="367"/>
      <c r="I40" s="81"/>
      <c r="J40" s="18"/>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81"/>
    </row>
    <row r="41" spans="1:50" ht="5.0999999999999996" customHeight="1">
      <c r="A41" s="82"/>
      <c r="B41" s="26"/>
      <c r="C41" s="26"/>
      <c r="D41" s="26"/>
      <c r="E41" s="26"/>
      <c r="F41" s="26"/>
      <c r="G41" s="26"/>
      <c r="H41" s="26"/>
      <c r="I41" s="84"/>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84"/>
    </row>
    <row r="42" spans="1:50" ht="5.0999999999999996" customHeight="1">
      <c r="A42" s="78"/>
      <c r="B42" s="38"/>
      <c r="C42" s="38"/>
      <c r="D42" s="38"/>
      <c r="E42" s="38"/>
      <c r="F42" s="38"/>
      <c r="G42" s="38"/>
      <c r="H42" s="38"/>
      <c r="I42" s="79"/>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79"/>
    </row>
    <row r="43" spans="1:50" ht="13.5" customHeight="1">
      <c r="A43" s="80"/>
      <c r="B43" s="367" t="s">
        <v>62</v>
      </c>
      <c r="C43" s="367"/>
      <c r="D43" s="367"/>
      <c r="E43" s="367"/>
      <c r="F43" s="367"/>
      <c r="G43" s="367"/>
      <c r="H43" s="367"/>
      <c r="I43" s="81"/>
      <c r="J43" s="18"/>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81"/>
    </row>
    <row r="44" spans="1:50">
      <c r="A44" s="80"/>
      <c r="B44" s="367"/>
      <c r="C44" s="367"/>
      <c r="D44" s="367"/>
      <c r="E44" s="367"/>
      <c r="F44" s="367"/>
      <c r="G44" s="367"/>
      <c r="H44" s="367"/>
      <c r="I44" s="81"/>
      <c r="J44" s="18"/>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81"/>
    </row>
    <row r="45" spans="1:50">
      <c r="A45" s="80"/>
      <c r="B45" s="367"/>
      <c r="C45" s="367"/>
      <c r="D45" s="367"/>
      <c r="E45" s="367"/>
      <c r="F45" s="367"/>
      <c r="G45" s="367"/>
      <c r="H45" s="367"/>
      <c r="I45" s="81"/>
      <c r="J45" s="18"/>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81"/>
    </row>
    <row r="46" spans="1:50" ht="5.0999999999999996" customHeight="1">
      <c r="A46" s="82"/>
      <c r="B46" s="26"/>
      <c r="C46" s="26"/>
      <c r="D46" s="26"/>
      <c r="E46" s="26"/>
      <c r="F46" s="26"/>
      <c r="G46" s="26"/>
      <c r="H46" s="26"/>
      <c r="I46" s="84"/>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84"/>
    </row>
    <row r="47" spans="1:50" ht="5.0999999999999996" customHeight="1">
      <c r="A47" s="80"/>
      <c r="B47" s="18"/>
      <c r="C47" s="18"/>
      <c r="D47" s="18"/>
      <c r="E47" s="18"/>
      <c r="F47" s="18"/>
      <c r="G47" s="18"/>
      <c r="H47" s="18"/>
      <c r="I47" s="81"/>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81"/>
    </row>
    <row r="48" spans="1:50" ht="13.5" customHeight="1">
      <c r="A48" s="80"/>
      <c r="B48" s="367" t="s">
        <v>35</v>
      </c>
      <c r="C48" s="367"/>
      <c r="D48" s="367"/>
      <c r="E48" s="367"/>
      <c r="F48" s="367"/>
      <c r="G48" s="367"/>
      <c r="H48" s="367"/>
      <c r="I48" s="81"/>
      <c r="J48" s="18"/>
      <c r="K48" s="366" t="s">
        <v>47</v>
      </c>
      <c r="L48" s="366"/>
      <c r="M48" s="18"/>
      <c r="N48" s="370" t="str">
        <f>IF($K$28="","",VLOOKUP($K$28,DATA!$A$14:$F$27,5,FALSE))</f>
        <v/>
      </c>
      <c r="O48" s="370"/>
      <c r="P48" s="370"/>
      <c r="Q48" s="370"/>
      <c r="R48" s="370"/>
      <c r="S48" s="370"/>
      <c r="T48" s="370"/>
      <c r="U48" s="370"/>
      <c r="V48" s="370"/>
      <c r="W48" s="370"/>
      <c r="X48" s="370"/>
      <c r="Y48" s="18"/>
      <c r="Z48" s="366" t="s">
        <v>50</v>
      </c>
      <c r="AA48" s="366"/>
      <c r="AB48" s="18"/>
      <c r="AC48" s="366" t="s">
        <v>48</v>
      </c>
      <c r="AD48" s="366"/>
      <c r="AE48" s="18"/>
      <c r="AF48" s="370" t="str">
        <f>IF($K$28="","",VLOOKUP($K$28,DATA!$A$14:$F$27,6,FALSE))</f>
        <v/>
      </c>
      <c r="AG48" s="370"/>
      <c r="AH48" s="370"/>
      <c r="AI48" s="370"/>
      <c r="AJ48" s="370"/>
      <c r="AK48" s="370"/>
      <c r="AL48" s="370"/>
      <c r="AM48" s="370"/>
      <c r="AN48" s="370"/>
      <c r="AO48" s="370"/>
      <c r="AP48" s="370"/>
      <c r="AQ48" s="18"/>
      <c r="AR48" s="18"/>
      <c r="AS48" s="18"/>
      <c r="AT48" s="18"/>
      <c r="AU48" s="18"/>
      <c r="AV48" s="18"/>
      <c r="AW48" s="18"/>
      <c r="AX48" s="81"/>
    </row>
    <row r="49" spans="1:50">
      <c r="A49" s="80"/>
      <c r="B49" s="367"/>
      <c r="C49" s="367"/>
      <c r="D49" s="367"/>
      <c r="E49" s="367"/>
      <c r="F49" s="367"/>
      <c r="G49" s="367"/>
      <c r="H49" s="367"/>
      <c r="I49" s="81"/>
      <c r="J49" s="18"/>
      <c r="K49" s="366"/>
      <c r="L49" s="366"/>
      <c r="M49" s="18"/>
      <c r="N49" s="370"/>
      <c r="O49" s="370"/>
      <c r="P49" s="370"/>
      <c r="Q49" s="370"/>
      <c r="R49" s="370"/>
      <c r="S49" s="370"/>
      <c r="T49" s="370"/>
      <c r="U49" s="370"/>
      <c r="V49" s="370"/>
      <c r="W49" s="370"/>
      <c r="X49" s="370"/>
      <c r="Y49" s="18"/>
      <c r="Z49" s="366"/>
      <c r="AA49" s="366"/>
      <c r="AB49" s="18"/>
      <c r="AC49" s="366"/>
      <c r="AD49" s="366"/>
      <c r="AE49" s="18"/>
      <c r="AF49" s="370"/>
      <c r="AG49" s="370"/>
      <c r="AH49" s="370"/>
      <c r="AI49" s="370"/>
      <c r="AJ49" s="370"/>
      <c r="AK49" s="370"/>
      <c r="AL49" s="370"/>
      <c r="AM49" s="370"/>
      <c r="AN49" s="370"/>
      <c r="AO49" s="370"/>
      <c r="AP49" s="370"/>
      <c r="AQ49" s="18"/>
      <c r="AR49" s="18"/>
      <c r="AS49" s="18"/>
      <c r="AT49" s="18"/>
      <c r="AU49" s="18"/>
      <c r="AV49" s="18"/>
      <c r="AW49" s="18"/>
      <c r="AX49" s="81"/>
    </row>
    <row r="50" spans="1:50">
      <c r="A50" s="80"/>
      <c r="B50" s="367"/>
      <c r="C50" s="367"/>
      <c r="D50" s="367"/>
      <c r="E50" s="367"/>
      <c r="F50" s="367"/>
      <c r="G50" s="367"/>
      <c r="H50" s="367"/>
      <c r="I50" s="81"/>
      <c r="J50" s="18"/>
      <c r="K50" s="366"/>
      <c r="L50" s="366"/>
      <c r="M50" s="18"/>
      <c r="N50" s="370"/>
      <c r="O50" s="370"/>
      <c r="P50" s="370"/>
      <c r="Q50" s="370"/>
      <c r="R50" s="370"/>
      <c r="S50" s="370"/>
      <c r="T50" s="370"/>
      <c r="U50" s="370"/>
      <c r="V50" s="370"/>
      <c r="W50" s="370"/>
      <c r="X50" s="370"/>
      <c r="Y50" s="18"/>
      <c r="Z50" s="366"/>
      <c r="AA50" s="366"/>
      <c r="AB50" s="18"/>
      <c r="AC50" s="366"/>
      <c r="AD50" s="366"/>
      <c r="AE50" s="18"/>
      <c r="AF50" s="370"/>
      <c r="AG50" s="370"/>
      <c r="AH50" s="370"/>
      <c r="AI50" s="370"/>
      <c r="AJ50" s="370"/>
      <c r="AK50" s="370"/>
      <c r="AL50" s="370"/>
      <c r="AM50" s="370"/>
      <c r="AN50" s="370"/>
      <c r="AO50" s="370"/>
      <c r="AP50" s="370"/>
      <c r="AQ50" s="18"/>
      <c r="AR50" s="18"/>
      <c r="AS50" s="18"/>
      <c r="AT50" s="18"/>
      <c r="AU50" s="18"/>
      <c r="AV50" s="18"/>
      <c r="AW50" s="18"/>
      <c r="AX50" s="81"/>
    </row>
    <row r="51" spans="1:50" ht="5.0999999999999996" customHeight="1">
      <c r="A51" s="82"/>
      <c r="B51" s="83"/>
      <c r="C51" s="83"/>
      <c r="D51" s="83"/>
      <c r="E51" s="83"/>
      <c r="F51" s="83"/>
      <c r="G51" s="83"/>
      <c r="H51" s="83"/>
      <c r="I51" s="84"/>
      <c r="J51" s="26"/>
      <c r="K51" s="85"/>
      <c r="L51" s="85"/>
      <c r="M51" s="85"/>
      <c r="N51" s="85"/>
      <c r="O51" s="85"/>
      <c r="P51" s="85"/>
      <c r="Q51" s="85"/>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84"/>
    </row>
    <row r="52" spans="1:50" ht="5.0999999999999996" customHeight="1">
      <c r="A52" s="80"/>
      <c r="B52" s="18"/>
      <c r="C52" s="18"/>
      <c r="D52" s="18"/>
      <c r="E52" s="18"/>
      <c r="F52" s="18"/>
      <c r="G52" s="18"/>
      <c r="H52" s="18"/>
      <c r="I52" s="81"/>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81"/>
    </row>
    <row r="53" spans="1:50" ht="13.5" customHeight="1">
      <c r="A53" s="80"/>
      <c r="B53" s="367" t="s">
        <v>63</v>
      </c>
      <c r="C53" s="367"/>
      <c r="D53" s="367"/>
      <c r="E53" s="367"/>
      <c r="F53" s="367"/>
      <c r="G53" s="367"/>
      <c r="H53" s="367"/>
      <c r="I53" s="81"/>
      <c r="J53" s="18"/>
      <c r="K53" s="410"/>
      <c r="L53" s="410"/>
      <c r="M53" s="410"/>
      <c r="N53" s="410"/>
      <c r="O53" s="410"/>
      <c r="P53" s="410"/>
      <c r="Q53" s="410"/>
      <c r="R53" s="410"/>
      <c r="S53" s="410"/>
      <c r="T53" s="410"/>
      <c r="U53" s="410"/>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81"/>
    </row>
    <row r="54" spans="1:50">
      <c r="A54" s="80"/>
      <c r="B54" s="367"/>
      <c r="C54" s="367"/>
      <c r="D54" s="367"/>
      <c r="E54" s="367"/>
      <c r="F54" s="367"/>
      <c r="G54" s="367"/>
      <c r="H54" s="367"/>
      <c r="I54" s="81"/>
      <c r="J54" s="18"/>
      <c r="K54" s="410"/>
      <c r="L54" s="410"/>
      <c r="M54" s="410"/>
      <c r="N54" s="410"/>
      <c r="O54" s="410"/>
      <c r="P54" s="410"/>
      <c r="Q54" s="410"/>
      <c r="R54" s="410"/>
      <c r="S54" s="410"/>
      <c r="T54" s="410"/>
      <c r="U54" s="410"/>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81"/>
    </row>
    <row r="55" spans="1:50">
      <c r="A55" s="80"/>
      <c r="B55" s="367"/>
      <c r="C55" s="367"/>
      <c r="D55" s="367"/>
      <c r="E55" s="367"/>
      <c r="F55" s="367"/>
      <c r="G55" s="367"/>
      <c r="H55" s="367"/>
      <c r="I55" s="81"/>
      <c r="J55" s="18"/>
      <c r="K55" s="410"/>
      <c r="L55" s="410"/>
      <c r="M55" s="410"/>
      <c r="N55" s="410"/>
      <c r="O55" s="410"/>
      <c r="P55" s="410"/>
      <c r="Q55" s="410"/>
      <c r="R55" s="410"/>
      <c r="S55" s="410"/>
      <c r="T55" s="410"/>
      <c r="U55" s="410"/>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81"/>
    </row>
    <row r="56" spans="1:50" ht="5.0999999999999996" customHeight="1">
      <c r="A56" s="82"/>
      <c r="B56" s="83"/>
      <c r="C56" s="83"/>
      <c r="D56" s="83"/>
      <c r="E56" s="83"/>
      <c r="F56" s="83"/>
      <c r="G56" s="83"/>
      <c r="H56" s="83"/>
      <c r="I56" s="84"/>
      <c r="J56" s="26"/>
      <c r="K56" s="85"/>
      <c r="L56" s="85"/>
      <c r="M56" s="85"/>
      <c r="N56" s="85"/>
      <c r="O56" s="85"/>
      <c r="P56" s="85"/>
      <c r="Q56" s="85"/>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84"/>
    </row>
  </sheetData>
  <sheetProtection sheet="1" selectLockedCells="1"/>
  <mergeCells count="34">
    <mergeCell ref="B53:H55"/>
    <mergeCell ref="K53:U55"/>
    <mergeCell ref="B38:H40"/>
    <mergeCell ref="K38:AW40"/>
    <mergeCell ref="B43:H45"/>
    <mergeCell ref="K43:AW45"/>
    <mergeCell ref="B48:H50"/>
    <mergeCell ref="K48:L50"/>
    <mergeCell ref="N48:X50"/>
    <mergeCell ref="Z48:AA50"/>
    <mergeCell ref="AC48:AD50"/>
    <mergeCell ref="AF48:AP50"/>
    <mergeCell ref="A24:AX24"/>
    <mergeCell ref="B28:H30"/>
    <mergeCell ref="K28:Q30"/>
    <mergeCell ref="B33:H35"/>
    <mergeCell ref="K33:AG35"/>
    <mergeCell ref="AH33:AH35"/>
    <mergeCell ref="AI33:AM35"/>
    <mergeCell ref="AN33:AN35"/>
    <mergeCell ref="S14:Z14"/>
    <mergeCell ref="AC14:AX15"/>
    <mergeCell ref="S17:Z17"/>
    <mergeCell ref="AC17:AX18"/>
    <mergeCell ref="S20:Z20"/>
    <mergeCell ref="AC20:AX21"/>
    <mergeCell ref="A2:AX3"/>
    <mergeCell ref="AJ6:AL6"/>
    <mergeCell ref="AM6:AN6"/>
    <mergeCell ref="AO6:AP6"/>
    <mergeCell ref="AQ6:AR6"/>
    <mergeCell ref="AS6:AT6"/>
    <mergeCell ref="AU6:AV6"/>
    <mergeCell ref="AW6:AX6"/>
  </mergeCells>
  <phoneticPr fontId="1"/>
  <conditionalFormatting sqref="AM6:AN6">
    <cfRule type="expression" dxfId="2" priority="5">
      <formula>$AM$6=1</formula>
    </cfRule>
  </conditionalFormatting>
  <conditionalFormatting sqref="N48:X50">
    <cfRule type="cellIs" dxfId="1" priority="4" operator="between">
      <formula>43586</formula>
      <formula>43830</formula>
    </cfRule>
  </conditionalFormatting>
  <conditionalFormatting sqref="K53:U55">
    <cfRule type="cellIs" dxfId="0" priority="1" operator="between">
      <formula>43586</formula>
      <formula>43830</formula>
    </cfRule>
  </conditionalFormatting>
  <dataValidations count="5">
    <dataValidation type="whole" imeMode="off" allowBlank="1" showInputMessage="1" showErrorMessage="1" sqref="AQ6:AR6">
      <formula1>1</formula1>
      <formula2>12</formula2>
    </dataValidation>
    <dataValidation type="whole" imeMode="off" allowBlank="1" showInputMessage="1" showErrorMessage="1" sqref="AU6:AV6">
      <formula1>1</formula1>
      <formula2>31</formula2>
    </dataValidation>
    <dataValidation imeMode="hiragana" allowBlank="1" showInputMessage="1" showErrorMessage="1" sqref="AC17:AX18 AC20:AX21 K38:AW40 AC14:AX15"/>
    <dataValidation imeMode="off" allowBlank="1" showInputMessage="1" showErrorMessage="1" sqref="K43:AW45 N48:X50 AF48:AP50"/>
    <dataValidation errorStyle="information" imeMode="hiragana" allowBlank="1" showInputMessage="1" showErrorMessage="1" errorTitle="確認" error="リストにない元号ですが、よろしいですか？" sqref="AJ6:AL6"/>
  </dataValidations>
  <printOptions horizontalCentered="1"/>
  <pageMargins left="0.78740157480314965" right="0.78740157480314965" top="1.1811023622047245" bottom="0.78740157480314965" header="0"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K28:Q30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D57"/>
  <sheetViews>
    <sheetView showGridLines="0" tabSelected="1" view="pageBreakPreview" zoomScaleNormal="100" zoomScaleSheetLayoutView="100" workbookViewId="0">
      <selection activeCell="AA8" sqref="AA8:AU8"/>
    </sheetView>
  </sheetViews>
  <sheetFormatPr defaultRowHeight="14.25"/>
  <cols>
    <col min="1" max="47" width="1.625" style="132" customWidth="1"/>
    <col min="48" max="48" width="1.625" style="131" customWidth="1"/>
    <col min="49" max="50" width="9" style="131"/>
    <col min="51" max="16384" width="9" style="132"/>
  </cols>
  <sheetData>
    <row r="1" spans="1:56" s="7" customFormat="1" ht="15" customHeight="1">
      <c r="AV1" s="130"/>
      <c r="AW1" s="54"/>
      <c r="AX1" s="54"/>
      <c r="AY1" s="54"/>
      <c r="AZ1" s="54"/>
      <c r="BA1" s="54"/>
      <c r="BB1" s="54"/>
      <c r="BC1" s="54"/>
      <c r="BD1" s="54"/>
    </row>
    <row r="2" spans="1:56" ht="15.95" customHeight="1">
      <c r="J2" s="167"/>
      <c r="K2" s="167"/>
      <c r="L2" s="167"/>
      <c r="M2" s="167"/>
      <c r="N2" s="167"/>
      <c r="O2" s="167"/>
      <c r="P2" s="167"/>
      <c r="Q2" s="167"/>
      <c r="AH2" s="309" t="s">
        <v>3</v>
      </c>
      <c r="AI2" s="309"/>
      <c r="AJ2" s="309"/>
      <c r="AK2" s="305">
        <f>DATA!B1</f>
        <v>7</v>
      </c>
      <c r="AL2" s="305"/>
      <c r="AM2" s="304" t="s">
        <v>2</v>
      </c>
      <c r="AN2" s="304"/>
      <c r="AO2" s="305">
        <v>10</v>
      </c>
      <c r="AP2" s="305"/>
      <c r="AQ2" s="304" t="s">
        <v>1</v>
      </c>
      <c r="AR2" s="304"/>
      <c r="AS2" s="306"/>
      <c r="AT2" s="306"/>
      <c r="AU2" s="304" t="s">
        <v>0</v>
      </c>
      <c r="AV2" s="304"/>
    </row>
    <row r="3" spans="1:56" ht="15.95" customHeight="1">
      <c r="AV3" s="130"/>
    </row>
    <row r="4" spans="1:56" ht="15.95" customHeight="1">
      <c r="A4" s="308" t="s">
        <v>80</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130"/>
    </row>
    <row r="5" spans="1:56" ht="15.95" customHeight="1">
      <c r="AV5" s="130"/>
    </row>
    <row r="6" spans="1:56" ht="15.95" customHeight="1">
      <c r="AV6" s="130"/>
    </row>
    <row r="7" spans="1:56" ht="15.95" customHeight="1">
      <c r="AV7" s="130"/>
    </row>
    <row r="8" spans="1:56" ht="15.95" customHeight="1">
      <c r="J8" s="310" t="s">
        <v>90</v>
      </c>
      <c r="K8" s="310"/>
      <c r="L8" s="310"/>
      <c r="M8" s="310"/>
      <c r="N8" s="310"/>
      <c r="O8" s="310"/>
      <c r="P8" s="310"/>
      <c r="Q8" s="310"/>
      <c r="T8" s="311" t="s">
        <v>33</v>
      </c>
      <c r="U8" s="311"/>
      <c r="V8" s="311"/>
      <c r="W8" s="311"/>
      <c r="X8" s="311"/>
      <c r="Y8" s="133"/>
      <c r="Z8" s="133"/>
      <c r="AA8" s="307"/>
      <c r="AB8" s="307"/>
      <c r="AC8" s="307"/>
      <c r="AD8" s="307"/>
      <c r="AE8" s="307"/>
      <c r="AF8" s="307"/>
      <c r="AG8" s="307"/>
      <c r="AH8" s="307"/>
      <c r="AI8" s="307"/>
      <c r="AJ8" s="307"/>
      <c r="AK8" s="307"/>
      <c r="AL8" s="307"/>
      <c r="AM8" s="307"/>
      <c r="AN8" s="307"/>
      <c r="AO8" s="307"/>
      <c r="AP8" s="307"/>
      <c r="AQ8" s="307"/>
      <c r="AR8" s="307"/>
      <c r="AS8" s="307"/>
      <c r="AT8" s="307"/>
      <c r="AU8" s="307"/>
      <c r="AV8" s="130"/>
    </row>
    <row r="9" spans="1:56" ht="8.1" customHeight="1">
      <c r="AV9" s="130"/>
    </row>
    <row r="10" spans="1:56" ht="15.95" customHeight="1">
      <c r="T10" s="311" t="s">
        <v>82</v>
      </c>
      <c r="U10" s="311"/>
      <c r="V10" s="311"/>
      <c r="W10" s="311"/>
      <c r="X10" s="311"/>
      <c r="Y10" s="133"/>
      <c r="Z10" s="133"/>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130"/>
    </row>
    <row r="11" spans="1:56" ht="8.1" customHeight="1">
      <c r="AV11" s="130"/>
    </row>
    <row r="12" spans="1:56" ht="15.95" customHeight="1">
      <c r="T12" s="311" t="s">
        <v>32</v>
      </c>
      <c r="U12" s="311"/>
      <c r="V12" s="311"/>
      <c r="W12" s="311"/>
      <c r="X12" s="311"/>
      <c r="Y12" s="133"/>
      <c r="Z12" s="133"/>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130"/>
    </row>
    <row r="13" spans="1:56" ht="8.1" customHeight="1">
      <c r="AV13" s="130"/>
    </row>
    <row r="14" spans="1:56" ht="15.95" customHeight="1">
      <c r="T14" s="311" t="s">
        <v>83</v>
      </c>
      <c r="U14" s="311"/>
      <c r="V14" s="311"/>
      <c r="W14" s="311"/>
      <c r="X14" s="311"/>
      <c r="Y14" s="133"/>
      <c r="Z14" s="133"/>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130"/>
    </row>
    <row r="15" spans="1:56" ht="15.95" customHeight="1">
      <c r="AV15" s="130"/>
    </row>
    <row r="16" spans="1:56" ht="15.95" customHeight="1">
      <c r="AV16" s="130"/>
    </row>
    <row r="17" spans="1:48" ht="15.95" customHeight="1">
      <c r="AV17" s="130"/>
    </row>
    <row r="18" spans="1:48" ht="15.95" customHeight="1">
      <c r="A18" s="300" t="s">
        <v>81</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130"/>
    </row>
    <row r="19" spans="1:48" ht="15.95" customHeight="1">
      <c r="AV19" s="130"/>
    </row>
    <row r="20" spans="1:48" ht="15.95" customHeight="1">
      <c r="AV20" s="130"/>
    </row>
    <row r="21" spans="1:48" ht="15.95" customHeight="1">
      <c r="A21" s="298" t="s">
        <v>12</v>
      </c>
      <c r="B21" s="298"/>
      <c r="C21" s="298"/>
      <c r="D21" s="298"/>
      <c r="E21" s="298"/>
      <c r="F21" s="298"/>
      <c r="G21" s="298"/>
      <c r="H21" s="298"/>
      <c r="I21" s="298"/>
      <c r="J21" s="298"/>
      <c r="M21" s="312"/>
      <c r="N21" s="312"/>
      <c r="O21" s="312"/>
      <c r="P21" s="312"/>
      <c r="Q21" s="312"/>
      <c r="R21" s="312"/>
      <c r="S21" s="312"/>
      <c r="T21" s="312"/>
      <c r="U21" s="312"/>
      <c r="V21" s="312"/>
      <c r="W21" s="312"/>
      <c r="AV21" s="130"/>
    </row>
    <row r="22" spans="1:48" ht="15.95" customHeight="1">
      <c r="AV22" s="130"/>
    </row>
    <row r="23" spans="1:48" ht="15.95" customHeight="1">
      <c r="AV23" s="130"/>
    </row>
    <row r="24" spans="1:48" ht="15.95" customHeight="1">
      <c r="A24" s="298" t="s">
        <v>11</v>
      </c>
      <c r="B24" s="298"/>
      <c r="C24" s="298"/>
      <c r="D24" s="298"/>
      <c r="E24" s="298"/>
      <c r="F24" s="298"/>
      <c r="G24" s="298"/>
      <c r="H24" s="298"/>
      <c r="I24" s="298"/>
      <c r="J24" s="298"/>
      <c r="M24" s="302" t="s">
        <v>10</v>
      </c>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169" t="s">
        <v>144</v>
      </c>
      <c r="AL24" s="303" t="str">
        <f>IF($M$21="","",VLOOKUP($M$21,DATA!$A$14:$F$27,2,FALSE))</f>
        <v/>
      </c>
      <c r="AM24" s="303"/>
      <c r="AN24" s="303"/>
      <c r="AO24" s="303"/>
      <c r="AP24" s="303"/>
      <c r="AQ24" s="170" t="s">
        <v>145</v>
      </c>
      <c r="AV24" s="130"/>
    </row>
    <row r="25" spans="1:48" ht="15.95" customHeight="1">
      <c r="AV25" s="130"/>
    </row>
    <row r="26" spans="1:48" ht="15.95" customHeight="1">
      <c r="AV26" s="130"/>
    </row>
    <row r="27" spans="1:48" ht="15.95" customHeight="1">
      <c r="AV27" s="130"/>
    </row>
    <row r="28" spans="1:48" ht="15.95" customHeight="1">
      <c r="A28" s="300" t="s">
        <v>275</v>
      </c>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130"/>
    </row>
    <row r="29" spans="1:48" ht="15.95" customHeight="1">
      <c r="AV29" s="130"/>
    </row>
    <row r="30" spans="1:48" ht="15.95" customHeight="1">
      <c r="A30" s="132" t="s">
        <v>84</v>
      </c>
      <c r="O30" s="301">
        <v>1</v>
      </c>
      <c r="P30" s="301"/>
      <c r="R30" s="132" t="s">
        <v>85</v>
      </c>
      <c r="AV30" s="130"/>
    </row>
    <row r="31" spans="1:48" ht="15.95" customHeight="1">
      <c r="AV31" s="130"/>
    </row>
    <row r="32" spans="1:48" ht="15.95" customHeight="1">
      <c r="O32" s="301">
        <v>2</v>
      </c>
      <c r="P32" s="301"/>
      <c r="R32" s="132" t="s">
        <v>86</v>
      </c>
      <c r="AV32" s="130"/>
    </row>
    <row r="33" spans="15:48" ht="15.95" customHeight="1">
      <c r="AV33" s="130"/>
    </row>
    <row r="34" spans="15:48" ht="15.95" customHeight="1">
      <c r="O34" s="301">
        <v>3</v>
      </c>
      <c r="P34" s="301"/>
      <c r="R34" s="132" t="s">
        <v>87</v>
      </c>
      <c r="AV34" s="130"/>
    </row>
    <row r="35" spans="15:48" ht="15.95" customHeight="1">
      <c r="AV35" s="130"/>
    </row>
    <row r="36" spans="15:48" ht="15.95" customHeight="1">
      <c r="O36" s="301">
        <v>4</v>
      </c>
      <c r="P36" s="301"/>
      <c r="R36" s="132" t="s">
        <v>88</v>
      </c>
      <c r="AV36" s="130"/>
    </row>
    <row r="37" spans="15:48" ht="15.95" customHeight="1">
      <c r="AV37" s="130"/>
    </row>
    <row r="38" spans="15:48" ht="15.95" customHeight="1">
      <c r="AV38" s="130"/>
    </row>
    <row r="39" spans="15:48" ht="15.95" customHeight="1">
      <c r="AV39" s="130"/>
    </row>
    <row r="40" spans="15:48" ht="15.95" customHeight="1">
      <c r="AV40" s="130"/>
    </row>
    <row r="41" spans="15:48" ht="15.95" customHeight="1">
      <c r="AV41" s="130"/>
    </row>
    <row r="42" spans="15:48" ht="15.95" customHeight="1">
      <c r="X42" s="299" t="s">
        <v>89</v>
      </c>
      <c r="Y42" s="299"/>
      <c r="Z42" s="299"/>
      <c r="AA42" s="299"/>
      <c r="AB42" s="299"/>
      <c r="AC42" s="299"/>
      <c r="AD42" s="299"/>
      <c r="AE42" s="299"/>
      <c r="AF42" s="299"/>
      <c r="AG42" s="299"/>
      <c r="AH42" s="299"/>
      <c r="AI42" s="299"/>
      <c r="AJ42" s="299"/>
      <c r="AK42" s="299"/>
      <c r="AL42" s="299"/>
      <c r="AM42" s="299" t="s">
        <v>91</v>
      </c>
      <c r="AN42" s="299"/>
      <c r="AO42" s="299"/>
      <c r="AP42" s="299"/>
      <c r="AQ42" s="299"/>
      <c r="AR42" s="299"/>
      <c r="AS42" s="299"/>
      <c r="AT42" s="299"/>
      <c r="AU42" s="299"/>
      <c r="AV42" s="130"/>
    </row>
    <row r="43" spans="15:48" ht="15.95" customHeight="1">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130"/>
    </row>
    <row r="44" spans="15:48" ht="15.95" customHeight="1">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130"/>
    </row>
    <row r="45" spans="15:48" ht="15.95" customHeight="1">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130"/>
    </row>
    <row r="46" spans="15:48" ht="15.95" customHeight="1">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130"/>
    </row>
    <row r="47" spans="15:48" ht="15.95" customHeight="1">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130"/>
    </row>
    <row r="48" spans="15:48" ht="15.95" customHeight="1">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130"/>
    </row>
    <row r="49" spans="48:48" ht="15.95" customHeight="1">
      <c r="AV49" s="130"/>
    </row>
    <row r="50" spans="48:48" ht="23.25">
      <c r="AV50" s="130"/>
    </row>
    <row r="51" spans="48:48" ht="23.25">
      <c r="AV51" s="130"/>
    </row>
    <row r="52" spans="48:48" ht="23.25">
      <c r="AV52" s="130"/>
    </row>
    <row r="53" spans="48:48" ht="23.25">
      <c r="AV53" s="130"/>
    </row>
    <row r="54" spans="48:48" ht="23.25">
      <c r="AV54" s="130"/>
    </row>
    <row r="55" spans="48:48" ht="23.25">
      <c r="AV55" s="130"/>
    </row>
    <row r="56" spans="48:48" ht="23.25">
      <c r="AV56" s="130"/>
    </row>
    <row r="57" spans="48:48" ht="23.25">
      <c r="AV57" s="130"/>
    </row>
  </sheetData>
  <sheetProtection sheet="1" selectLockedCells="1"/>
  <mergeCells count="32">
    <mergeCell ref="A18:AU18"/>
    <mergeCell ref="X43:AL48"/>
    <mergeCell ref="J8:Q8"/>
    <mergeCell ref="O32:P32"/>
    <mergeCell ref="O34:P34"/>
    <mergeCell ref="O36:P36"/>
    <mergeCell ref="X42:AL42"/>
    <mergeCell ref="AA12:AU12"/>
    <mergeCell ref="AA8:AU8"/>
    <mergeCell ref="AA10:AU10"/>
    <mergeCell ref="T14:X14"/>
    <mergeCell ref="T10:X10"/>
    <mergeCell ref="T12:X12"/>
    <mergeCell ref="T8:X8"/>
    <mergeCell ref="M21:W21"/>
    <mergeCell ref="A24:J24"/>
    <mergeCell ref="AU2:AV2"/>
    <mergeCell ref="AK2:AL2"/>
    <mergeCell ref="AQ2:AR2"/>
    <mergeCell ref="AS2:AT2"/>
    <mergeCell ref="AA14:AU14"/>
    <mergeCell ref="AM2:AN2"/>
    <mergeCell ref="AO2:AP2"/>
    <mergeCell ref="A4:AU4"/>
    <mergeCell ref="AH2:AJ2"/>
    <mergeCell ref="A21:J21"/>
    <mergeCell ref="AM43:AU48"/>
    <mergeCell ref="AM42:AU42"/>
    <mergeCell ref="A28:AU28"/>
    <mergeCell ref="O30:P30"/>
    <mergeCell ref="M24:AJ24"/>
    <mergeCell ref="AL24:AP24"/>
  </mergeCells>
  <phoneticPr fontId="1"/>
  <conditionalFormatting sqref="AK2:AL2">
    <cfRule type="expression" dxfId="26" priority="2">
      <formula>$AK$2=1</formula>
    </cfRule>
  </conditionalFormatting>
  <dataValidations count="9">
    <dataValidation type="whole" imeMode="off" allowBlank="1" showInputMessage="1" showErrorMessage="1" sqref="AS2:AT2">
      <formula1>1</formula1>
      <formula2>31</formula2>
    </dataValidation>
    <dataValidation type="whole" imeMode="off" allowBlank="1" showInputMessage="1" showErrorMessage="1" sqref="AO2:AP2">
      <formula1>1</formula1>
      <formula2>12</formula2>
    </dataValidation>
    <dataValidation imeMode="hiragana" allowBlank="1" showInputMessage="1" showErrorMessage="1" sqref="AA10:AU10 AA12:AU12 AA8:AU8"/>
    <dataValidation imeMode="off" allowBlank="1" showInputMessage="1" showErrorMessage="1" sqref="AA14:AU14 AK2:AL2 AL24"/>
    <dataValidation type="list" imeMode="hiragana" allowBlank="1" showInputMessage="1" showErrorMessage="1" sqref="O30:P30">
      <formula1>"1,①"</formula1>
    </dataValidation>
    <dataValidation type="list" imeMode="hiragana" allowBlank="1" showInputMessage="1" showErrorMessage="1" sqref="O32:P32">
      <formula1>"2,②"</formula1>
    </dataValidation>
    <dataValidation type="list" imeMode="hiragana" allowBlank="1" showInputMessage="1" showErrorMessage="1" sqref="O34:P34">
      <formula1>"3,③"</formula1>
    </dataValidation>
    <dataValidation type="list" imeMode="hiragana" allowBlank="1" showInputMessage="1" showErrorMessage="1" sqref="O36:P36">
      <formula1>"4,④"</formula1>
    </dataValidation>
    <dataValidation errorStyle="information" imeMode="hiragana" allowBlank="1" showInputMessage="1" showErrorMessage="1" errorTitle="確認" error="リストにない元号ですが、よろしいですか？" sqref="AH2:AJ2"/>
  </dataValidations>
  <printOptions horizontalCentered="1"/>
  <pageMargins left="0.78740157480314965" right="0.78740157480314965" top="0.98425196850393704" bottom="0.78740157480314965" header="0.39370078740157483" footer="0"/>
  <pageSetup paperSize="9" orientation="portrait" blackAndWhite="1" r:id="rId1"/>
  <headerFooter>
    <oddHeader>&amp;L&amp;"ＭＳ 明朝,標準"&amp;12様式第１号（第４条、第６条関係）</oddHeader>
  </headerFooter>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M21:W21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34"/>
  <sheetViews>
    <sheetView zoomScaleNormal="100" workbookViewId="0">
      <selection activeCell="A16" sqref="A16"/>
    </sheetView>
  </sheetViews>
  <sheetFormatPr defaultRowHeight="15" customHeight="1" outlineLevelCol="1"/>
  <cols>
    <col min="1" max="1" width="8.25" style="2" bestFit="1" customWidth="1"/>
    <col min="2" max="2" width="7.5" style="2" bestFit="1" customWidth="1"/>
    <col min="3" max="3" width="6" style="2" bestFit="1" customWidth="1" outlineLevel="1"/>
    <col min="4" max="4" width="90.375" style="2" bestFit="1" customWidth="1"/>
    <col min="5" max="5" width="16.375" style="6" bestFit="1" customWidth="1"/>
    <col min="6" max="6" width="15.5" style="6" bestFit="1" customWidth="1"/>
    <col min="7" max="7" width="9" style="2"/>
    <col min="8" max="21" width="22.625" style="2" customWidth="1"/>
    <col min="22" max="16384" width="9" style="2"/>
  </cols>
  <sheetData>
    <row r="1" spans="1:21" ht="15" customHeight="1">
      <c r="A1" s="2" t="s">
        <v>356</v>
      </c>
      <c r="B1" s="2">
        <v>7</v>
      </c>
      <c r="C1" s="2" t="s">
        <v>356</v>
      </c>
      <c r="H1" s="1" t="s">
        <v>123</v>
      </c>
      <c r="I1" s="1" t="s">
        <v>124</v>
      </c>
      <c r="J1" s="1" t="s">
        <v>125</v>
      </c>
      <c r="K1" s="1" t="s">
        <v>126</v>
      </c>
      <c r="L1" s="1" t="s">
        <v>129</v>
      </c>
      <c r="M1" s="1" t="s">
        <v>130</v>
      </c>
      <c r="N1" s="1" t="s">
        <v>131</v>
      </c>
      <c r="O1" s="1" t="s">
        <v>132</v>
      </c>
      <c r="P1" s="1" t="s">
        <v>133</v>
      </c>
      <c r="Q1" s="1" t="s">
        <v>134</v>
      </c>
      <c r="R1" s="1" t="s">
        <v>135</v>
      </c>
      <c r="S1" s="1" t="s">
        <v>136</v>
      </c>
      <c r="T1" s="1" t="s">
        <v>137</v>
      </c>
      <c r="U1" s="1" t="s">
        <v>138</v>
      </c>
    </row>
    <row r="2" spans="1:21" ht="15" customHeight="1">
      <c r="A2" s="2" t="s">
        <v>338</v>
      </c>
      <c r="B2" s="293">
        <v>45933</v>
      </c>
      <c r="G2" s="2">
        <v>1</v>
      </c>
      <c r="H2" s="145" t="s">
        <v>271</v>
      </c>
      <c r="I2" s="145" t="s">
        <v>188</v>
      </c>
      <c r="J2" s="145" t="s">
        <v>191</v>
      </c>
      <c r="K2" s="145" t="s">
        <v>194</v>
      </c>
      <c r="L2" s="145" t="s">
        <v>196</v>
      </c>
      <c r="M2" s="145" t="s">
        <v>207</v>
      </c>
      <c r="N2" s="145" t="s">
        <v>198</v>
      </c>
      <c r="O2" s="145" t="s">
        <v>185</v>
      </c>
      <c r="P2" s="145" t="s">
        <v>187</v>
      </c>
      <c r="Q2" s="145" t="s">
        <v>308</v>
      </c>
      <c r="R2" s="145" t="s">
        <v>199</v>
      </c>
      <c r="S2" s="145" t="s">
        <v>200</v>
      </c>
      <c r="T2" s="145" t="s">
        <v>201</v>
      </c>
      <c r="U2" s="145" t="s">
        <v>203</v>
      </c>
    </row>
    <row r="3" spans="1:21" ht="15" customHeight="1">
      <c r="A3" s="2" t="s">
        <v>339</v>
      </c>
      <c r="B3" s="293">
        <v>45944</v>
      </c>
      <c r="G3" s="2">
        <v>2</v>
      </c>
      <c r="H3" s="145"/>
      <c r="I3" s="145" t="s">
        <v>189</v>
      </c>
      <c r="J3" s="145" t="s">
        <v>192</v>
      </c>
      <c r="K3" s="145" t="s">
        <v>195</v>
      </c>
      <c r="L3" s="145" t="s">
        <v>197</v>
      </c>
      <c r="M3" s="145" t="s">
        <v>206</v>
      </c>
      <c r="N3" s="145" t="s">
        <v>273</v>
      </c>
      <c r="O3" s="145"/>
      <c r="P3" s="145"/>
      <c r="Q3" s="145"/>
      <c r="R3" s="145" t="s">
        <v>208</v>
      </c>
      <c r="S3" s="145" t="s">
        <v>209</v>
      </c>
      <c r="T3" s="145" t="s">
        <v>202</v>
      </c>
      <c r="U3" s="145" t="s">
        <v>204</v>
      </c>
    </row>
    <row r="4" spans="1:21" ht="15" customHeight="1">
      <c r="B4" s="293"/>
      <c r="G4" s="2">
        <v>3</v>
      </c>
      <c r="H4" s="145"/>
      <c r="I4" s="145" t="s">
        <v>190</v>
      </c>
      <c r="J4" s="145" t="s">
        <v>193</v>
      </c>
      <c r="K4" s="145" t="s">
        <v>249</v>
      </c>
      <c r="L4" s="145"/>
      <c r="M4" s="145"/>
      <c r="N4" s="145"/>
      <c r="O4" s="145"/>
      <c r="P4" s="145"/>
      <c r="Q4" s="145"/>
      <c r="R4" s="145"/>
      <c r="S4" s="145"/>
      <c r="T4" s="145" t="s">
        <v>274</v>
      </c>
      <c r="U4" s="145"/>
    </row>
    <row r="5" spans="1:21" ht="15" customHeight="1">
      <c r="B5" s="293"/>
      <c r="G5" s="2">
        <v>4</v>
      </c>
      <c r="H5" s="145"/>
      <c r="I5" s="145" t="s">
        <v>205</v>
      </c>
      <c r="J5" s="145"/>
      <c r="K5" s="145"/>
      <c r="L5" s="145"/>
      <c r="M5" s="145"/>
      <c r="N5" s="145"/>
      <c r="O5" s="145"/>
      <c r="P5" s="145"/>
      <c r="Q5" s="145"/>
      <c r="R5" s="145"/>
      <c r="S5" s="145"/>
      <c r="T5" s="145" t="s">
        <v>210</v>
      </c>
      <c r="U5" s="145"/>
    </row>
    <row r="6" spans="1:21" ht="15" customHeight="1">
      <c r="G6" s="2">
        <v>5</v>
      </c>
      <c r="H6" s="145"/>
      <c r="I6" s="145" t="s">
        <v>272</v>
      </c>
      <c r="J6" s="145"/>
      <c r="K6" s="145"/>
      <c r="L6" s="145"/>
      <c r="M6" s="145"/>
      <c r="N6" s="145"/>
      <c r="O6" s="145"/>
      <c r="P6" s="145"/>
      <c r="Q6" s="145"/>
      <c r="R6" s="145"/>
      <c r="S6" s="145"/>
      <c r="T6" s="145"/>
      <c r="U6" s="145"/>
    </row>
    <row r="7" spans="1:21" ht="15" customHeight="1">
      <c r="G7" s="2">
        <v>6</v>
      </c>
      <c r="H7" s="145"/>
      <c r="I7" s="145"/>
      <c r="J7" s="145"/>
      <c r="K7" s="145"/>
      <c r="L7" s="145"/>
      <c r="M7" s="145"/>
      <c r="N7" s="145"/>
      <c r="O7" s="145"/>
      <c r="P7" s="145"/>
      <c r="Q7" s="145"/>
      <c r="R7" s="145"/>
      <c r="S7" s="145"/>
      <c r="T7" s="145"/>
      <c r="U7" s="145"/>
    </row>
    <row r="13" spans="1:21" ht="15" customHeight="1">
      <c r="A13" s="1" t="s">
        <v>12</v>
      </c>
      <c r="B13" s="1" t="s">
        <v>9</v>
      </c>
      <c r="C13" s="1" t="s">
        <v>140</v>
      </c>
      <c r="D13" s="1" t="s">
        <v>34</v>
      </c>
      <c r="E13" s="4" t="s">
        <v>141</v>
      </c>
      <c r="F13" s="4" t="s">
        <v>142</v>
      </c>
      <c r="I13" s="270" t="s">
        <v>276</v>
      </c>
      <c r="J13" s="271"/>
      <c r="K13" s="271"/>
      <c r="L13" s="271"/>
      <c r="M13" s="271"/>
      <c r="N13" s="271"/>
      <c r="O13" s="271"/>
      <c r="P13" s="271"/>
      <c r="Q13" s="272"/>
    </row>
    <row r="14" spans="1:21" ht="15" customHeight="1">
      <c r="A14" s="294">
        <v>252041</v>
      </c>
      <c r="B14" s="3" t="s">
        <v>123</v>
      </c>
      <c r="C14" s="3">
        <v>1</v>
      </c>
      <c r="D14" s="168" t="str">
        <f>CONCATENATE(INDEX($H$2:$U$7,1,MATCH(B14,$H$1:$U$1,FALSE)),IF(INDEX($H$2:$U$7,2,MATCH(B14,$H$1:$U$1,FALSE))&lt;&gt;"","・",""),INDEX($H$2:$U$7,2,MATCH(B14,$H$1:$U$1,FALSE)),IF(INDEX($H$2:$U$7,3,MATCH(B14,$H$1:$U$1,FALSE))&lt;&gt;"","・",""),INDEX($H$2:$U$7,3,MATCH(B14,$H$1:$U$1,FALSE)),IF(INDEX($H$2:$U$7,4,MATCH(B14,$H$1:$U$1,FALSE))&lt;&gt;"","・",""),INDEX($H$2:$U$7,4,MATCH(B14,$H$1:$U$1,FALSE)),IF(INDEX($H$2:$U$7,5,MATCH(B14,$H$1:$U$1,FALSE))&lt;&gt;"","・",""),INDEX($H$2:$U$7,5,MATCH(B14,$H$1:$U$1,FALSE)),IF(INDEX($H$2:$U$7,6,MATCH(B14,$H$1:$U$1,FALSE))&lt;&gt;"","・",""),INDEX($H$2:$U$7,6,MATCH(B14,$H$1:$U$1,FALSE)))</f>
        <v>岩崎スクールバス車庫</v>
      </c>
      <c r="E14" s="144">
        <v>45972</v>
      </c>
      <c r="F14" s="144">
        <v>46112</v>
      </c>
      <c r="H14" s="749" t="s">
        <v>277</v>
      </c>
      <c r="I14" s="750" t="s">
        <v>278</v>
      </c>
      <c r="J14" s="750" t="s">
        <v>279</v>
      </c>
      <c r="K14" s="750" t="s">
        <v>280</v>
      </c>
      <c r="L14" s="752" t="s">
        <v>281</v>
      </c>
      <c r="M14" s="218" t="s">
        <v>282</v>
      </c>
      <c r="N14" s="219" t="s">
        <v>284</v>
      </c>
      <c r="O14" s="216" t="s">
        <v>286</v>
      </c>
      <c r="P14" s="216" t="s">
        <v>287</v>
      </c>
      <c r="Q14" s="216" t="s">
        <v>288</v>
      </c>
    </row>
    <row r="15" spans="1:21" ht="15" customHeight="1">
      <c r="A15" s="295">
        <f>+A14+1</f>
        <v>252042</v>
      </c>
      <c r="B15" s="3" t="s">
        <v>124</v>
      </c>
      <c r="C15" s="3">
        <v>2</v>
      </c>
      <c r="D15" s="168" t="str">
        <f>CONCATENATE(INDEX($H$2:$U$7,1,MATCH(B15,$H$1:$U$1,FALSE)),IF(INDEX($H$2:$U$7,2,MATCH(B15,$H$1:$U$1,FALSE))&lt;&gt;"","・",""),INDEX($H$2:$U$7,2,MATCH(B15,$H$1:$U$1,FALSE)),IF(INDEX($H$2:$U$7,3,MATCH(B15,$H$1:$U$1,FALSE))&lt;&gt;"","・",""),INDEX($H$2:$U$7,3,MATCH(B15,$H$1:$U$1,FALSE)),IF(INDEX($H$2:$U$7,4,MATCH(B15,$H$1:$U$1,FALSE))&lt;&gt;"","・",""),INDEX($H$2:$U$7,4,MATCH(B15,$H$1:$U$1,FALSE)),IF(INDEX($H$2:$U$7,5,MATCH(B15,$H$1:$U$1,FALSE))&lt;&gt;"","・",""),INDEX($H$2:$U$7,5,MATCH(B15,$H$1:$U$1,FALSE)),IF(INDEX($H$2:$U$7,6,MATCH(B15,$H$1:$U$1,FALSE))&lt;&gt;"","・",""),INDEX($H$2:$U$7,6,MATCH(B15,$H$1:$U$1,FALSE)))</f>
        <v>湯沢市総合体育館・湯沢市健康ドーム・湯沢市Ｂ＆Ｇ海洋センター・湯沢市湯沢文化会館・文化交流センター（北側駐車場含む）</v>
      </c>
      <c r="E15" s="5">
        <f t="shared" ref="E15:E27" si="0">+$E$14</f>
        <v>45972</v>
      </c>
      <c r="F15" s="5">
        <f t="shared" ref="F15:F27" si="1">+$F$14</f>
        <v>46112</v>
      </c>
      <c r="H15" s="749"/>
      <c r="I15" s="751"/>
      <c r="J15" s="751"/>
      <c r="K15" s="751"/>
      <c r="L15" s="753"/>
      <c r="M15" s="210" t="s">
        <v>283</v>
      </c>
      <c r="N15" s="209" t="s">
        <v>285</v>
      </c>
      <c r="O15" s="207" t="s">
        <v>285</v>
      </c>
      <c r="P15" s="207" t="s">
        <v>283</v>
      </c>
      <c r="Q15" s="207" t="s">
        <v>289</v>
      </c>
    </row>
    <row r="16" spans="1:21" ht="15" customHeight="1">
      <c r="A16" s="295">
        <f t="shared" ref="A16:A27" si="2">+A15+1</f>
        <v>252043</v>
      </c>
      <c r="B16" s="3" t="s">
        <v>125</v>
      </c>
      <c r="C16" s="3">
        <v>3</v>
      </c>
      <c r="D16" s="168" t="str">
        <f t="shared" ref="D16:D27" si="3">CONCATENATE(INDEX($H$2:$U$7,1,MATCH(B16,$H$1:$U$1,FALSE)),IF(INDEX($H$2:$U$7,2,MATCH(B16,$H$1:$U$1,FALSE))&lt;&gt;"","・",""),INDEX($H$2:$U$7,2,MATCH(B16,$H$1:$U$1,FALSE)),IF(INDEX($H$2:$U$7,3,MATCH(B16,$H$1:$U$1,FALSE))&lt;&gt;"","・",""),INDEX($H$2:$U$7,3,MATCH(B16,$H$1:$U$1,FALSE)),IF(INDEX($H$2:$U$7,4,MATCH(B16,$H$1:$U$1,FALSE))&lt;&gt;"","・",""),INDEX($H$2:$U$7,4,MATCH(B16,$H$1:$U$1,FALSE)),IF(INDEX($H$2:$U$7,5,MATCH(B16,$H$1:$U$1,FALSE))&lt;&gt;"","・",""),INDEX($H$2:$U$7,5,MATCH(B16,$H$1:$U$1,FALSE)),IF(INDEX($H$2:$U$7,6,MATCH(B16,$H$1:$U$1,FALSE))&lt;&gt;"","・",""),INDEX($H$2:$U$7,6,MATCH(B16,$H$1:$U$1,FALSE)))</f>
        <v>湯沢東小学校・湯沢北中学校・湯沢市学校給食センター</v>
      </c>
      <c r="E16" s="5">
        <f t="shared" si="0"/>
        <v>45972</v>
      </c>
      <c r="F16" s="5">
        <f t="shared" si="1"/>
        <v>46112</v>
      </c>
      <c r="H16" s="273" t="s">
        <v>290</v>
      </c>
      <c r="I16" s="207" t="s">
        <v>291</v>
      </c>
      <c r="J16" s="207" t="s">
        <v>291</v>
      </c>
      <c r="K16" s="207" t="s">
        <v>291</v>
      </c>
      <c r="L16" s="208" t="s">
        <v>291</v>
      </c>
      <c r="M16" s="210"/>
      <c r="N16" s="209"/>
      <c r="O16" s="207"/>
      <c r="P16" s="207" t="s">
        <v>291</v>
      </c>
      <c r="Q16" s="207" t="s">
        <v>291</v>
      </c>
    </row>
    <row r="17" spans="1:19" ht="15" customHeight="1">
      <c r="A17" s="295">
        <f t="shared" si="2"/>
        <v>252044</v>
      </c>
      <c r="B17" s="3" t="s">
        <v>126</v>
      </c>
      <c r="C17" s="3">
        <v>4</v>
      </c>
      <c r="D17" s="168" t="str">
        <f t="shared" si="3"/>
        <v>湯沢西小学校・湯沢市体育センター・南部文化交流センター</v>
      </c>
      <c r="E17" s="5">
        <f t="shared" si="0"/>
        <v>45972</v>
      </c>
      <c r="F17" s="5">
        <f t="shared" si="1"/>
        <v>46112</v>
      </c>
      <c r="H17" s="273" t="s">
        <v>292</v>
      </c>
      <c r="I17" s="207"/>
      <c r="J17" s="207" t="s">
        <v>291</v>
      </c>
      <c r="K17" s="207" t="s">
        <v>291</v>
      </c>
      <c r="L17" s="208" t="s">
        <v>291</v>
      </c>
      <c r="M17" s="210"/>
      <c r="N17" s="209"/>
      <c r="O17" s="207"/>
      <c r="P17" s="207" t="s">
        <v>291</v>
      </c>
      <c r="Q17" s="207" t="s">
        <v>291</v>
      </c>
    </row>
    <row r="18" spans="1:19" ht="15" customHeight="1">
      <c r="A18" s="295">
        <f t="shared" si="2"/>
        <v>252045</v>
      </c>
      <c r="B18" s="3" t="s">
        <v>129</v>
      </c>
      <c r="C18" s="3">
        <v>5</v>
      </c>
      <c r="D18" s="168" t="str">
        <f t="shared" si="3"/>
        <v>山田小学校・山田中学校</v>
      </c>
      <c r="E18" s="5">
        <f t="shared" si="0"/>
        <v>45972</v>
      </c>
      <c r="F18" s="5">
        <f t="shared" si="1"/>
        <v>46112</v>
      </c>
      <c r="H18" s="273" t="s">
        <v>293</v>
      </c>
      <c r="I18" s="207"/>
      <c r="J18" s="207"/>
      <c r="K18" s="207" t="s">
        <v>291</v>
      </c>
      <c r="L18" s="208" t="s">
        <v>291</v>
      </c>
      <c r="M18" s="210"/>
      <c r="N18" s="209"/>
      <c r="O18" s="207"/>
      <c r="P18" s="207" t="s">
        <v>291</v>
      </c>
      <c r="Q18" s="207" t="s">
        <v>291</v>
      </c>
      <c r="R18" s="206"/>
      <c r="S18" s="206"/>
    </row>
    <row r="19" spans="1:19" ht="15" customHeight="1" thickBot="1">
      <c r="A19" s="295">
        <f t="shared" si="2"/>
        <v>252046</v>
      </c>
      <c r="B19" s="3" t="s">
        <v>130</v>
      </c>
      <c r="C19" s="3">
        <v>6</v>
      </c>
      <c r="D19" s="168" t="str">
        <f t="shared" si="3"/>
        <v>湯沢市立湯沢図書館・湯沢市湯沢勤労青少年ホーム</v>
      </c>
      <c r="E19" s="5">
        <f t="shared" si="0"/>
        <v>45972</v>
      </c>
      <c r="F19" s="5">
        <f t="shared" si="1"/>
        <v>46112</v>
      </c>
      <c r="H19" s="274" t="s">
        <v>294</v>
      </c>
      <c r="I19" s="212"/>
      <c r="J19" s="212"/>
      <c r="K19" s="212"/>
      <c r="L19" s="213" t="s">
        <v>291</v>
      </c>
      <c r="M19" s="214"/>
      <c r="N19" s="215"/>
      <c r="O19" s="212"/>
      <c r="P19" s="212" t="s">
        <v>291</v>
      </c>
      <c r="Q19" s="212" t="s">
        <v>291</v>
      </c>
      <c r="R19" s="206"/>
      <c r="S19" s="206"/>
    </row>
    <row r="20" spans="1:19" ht="15" customHeight="1" thickBot="1">
      <c r="A20" s="295">
        <f t="shared" si="2"/>
        <v>252047</v>
      </c>
      <c r="B20" s="3" t="s">
        <v>131</v>
      </c>
      <c r="C20" s="3">
        <v>7</v>
      </c>
      <c r="D20" s="168" t="str">
        <f t="shared" si="3"/>
        <v>湯沢南中学校・愛宕スクールバス車庫</v>
      </c>
      <c r="E20" s="5">
        <f t="shared" si="0"/>
        <v>45972</v>
      </c>
      <c r="F20" s="5">
        <f t="shared" si="1"/>
        <v>46112</v>
      </c>
      <c r="H20" s="275" t="s">
        <v>295</v>
      </c>
      <c r="I20" s="220"/>
      <c r="J20" s="220"/>
      <c r="K20" s="220"/>
      <c r="L20" s="221"/>
      <c r="M20" s="222" t="s">
        <v>291</v>
      </c>
      <c r="N20" s="223"/>
      <c r="O20" s="220"/>
      <c r="P20" s="220" t="s">
        <v>291</v>
      </c>
      <c r="Q20" s="224" t="s">
        <v>291</v>
      </c>
    </row>
    <row r="21" spans="1:19" ht="15" customHeight="1">
      <c r="A21" s="295">
        <f t="shared" si="2"/>
        <v>252048</v>
      </c>
      <c r="B21" s="3" t="s">
        <v>132</v>
      </c>
      <c r="C21" s="3">
        <v>8</v>
      </c>
      <c r="D21" s="168" t="str">
        <f t="shared" si="3"/>
        <v>高松スクールバス車庫</v>
      </c>
      <c r="E21" s="5">
        <f t="shared" si="0"/>
        <v>45972</v>
      </c>
      <c r="F21" s="5">
        <f t="shared" si="1"/>
        <v>46112</v>
      </c>
      <c r="H21" s="276" t="s">
        <v>296</v>
      </c>
      <c r="I21" s="216"/>
      <c r="J21" s="216"/>
      <c r="K21" s="216"/>
      <c r="L21" s="217"/>
      <c r="M21" s="218"/>
      <c r="N21" s="219" t="s">
        <v>291</v>
      </c>
      <c r="O21" s="216" t="s">
        <v>291</v>
      </c>
      <c r="P21" s="216" t="s">
        <v>291</v>
      </c>
      <c r="Q21" s="216" t="s">
        <v>291</v>
      </c>
    </row>
    <row r="22" spans="1:19" ht="15" customHeight="1">
      <c r="A22" s="295">
        <f t="shared" si="2"/>
        <v>252049</v>
      </c>
      <c r="B22" s="3" t="s">
        <v>133</v>
      </c>
      <c r="C22" s="3">
        <v>9</v>
      </c>
      <c r="D22" s="168" t="str">
        <f t="shared" si="3"/>
        <v>稲川スキー場</v>
      </c>
      <c r="E22" s="5">
        <f t="shared" si="0"/>
        <v>45972</v>
      </c>
      <c r="F22" s="5">
        <f t="shared" si="1"/>
        <v>46112</v>
      </c>
      <c r="H22" s="273" t="s">
        <v>297</v>
      </c>
      <c r="I22" s="207"/>
      <c r="J22" s="207"/>
      <c r="K22" s="207"/>
      <c r="L22" s="208"/>
      <c r="M22" s="210"/>
      <c r="N22" s="209"/>
      <c r="O22" s="207" t="s">
        <v>291</v>
      </c>
      <c r="P22" s="207" t="s">
        <v>291</v>
      </c>
      <c r="Q22" s="207" t="s">
        <v>291</v>
      </c>
    </row>
    <row r="23" spans="1:19" ht="15" customHeight="1">
      <c r="A23" s="295">
        <f t="shared" si="2"/>
        <v>252050</v>
      </c>
      <c r="B23" s="3" t="s">
        <v>134</v>
      </c>
      <c r="C23" s="3">
        <v>10</v>
      </c>
      <c r="D23" s="168" t="str">
        <f t="shared" si="3"/>
        <v>駒形スクールバス車庫</v>
      </c>
      <c r="E23" s="5">
        <f t="shared" si="0"/>
        <v>45972</v>
      </c>
      <c r="F23" s="5">
        <f t="shared" si="1"/>
        <v>46112</v>
      </c>
      <c r="H23" s="273" t="s">
        <v>298</v>
      </c>
      <c r="I23" s="207"/>
      <c r="J23" s="207"/>
      <c r="K23" s="207"/>
      <c r="L23" s="208"/>
      <c r="M23" s="210"/>
      <c r="N23" s="209"/>
      <c r="O23" s="207"/>
      <c r="P23" s="207" t="s">
        <v>291</v>
      </c>
      <c r="Q23" s="207"/>
    </row>
    <row r="24" spans="1:19" ht="15" customHeight="1" thickBot="1">
      <c r="A24" s="295">
        <f t="shared" si="2"/>
        <v>252051</v>
      </c>
      <c r="B24" s="3" t="s">
        <v>135</v>
      </c>
      <c r="C24" s="3">
        <v>11</v>
      </c>
      <c r="D24" s="168" t="str">
        <f t="shared" si="3"/>
        <v>稲川小学校・湯沢市稲川カルチャーセンター</v>
      </c>
      <c r="E24" s="5">
        <f t="shared" si="0"/>
        <v>45972</v>
      </c>
      <c r="F24" s="5">
        <f t="shared" si="1"/>
        <v>46112</v>
      </c>
      <c r="H24" s="273" t="s">
        <v>299</v>
      </c>
      <c r="I24" s="207"/>
      <c r="J24" s="207"/>
      <c r="K24" s="207"/>
      <c r="L24" s="208"/>
      <c r="M24" s="211"/>
      <c r="N24" s="209"/>
      <c r="O24" s="207"/>
      <c r="P24" s="207"/>
      <c r="Q24" s="207" t="s">
        <v>291</v>
      </c>
    </row>
    <row r="25" spans="1:19" ht="15" customHeight="1">
      <c r="A25" s="295">
        <f t="shared" si="2"/>
        <v>252052</v>
      </c>
      <c r="B25" s="3" t="s">
        <v>136</v>
      </c>
      <c r="C25" s="3">
        <v>12</v>
      </c>
      <c r="D25" s="168" t="str">
        <f t="shared" si="3"/>
        <v>稲川中学校・湯沢市稲川交流スポーツエリア</v>
      </c>
      <c r="E25" s="5">
        <f t="shared" si="0"/>
        <v>45972</v>
      </c>
      <c r="F25" s="5">
        <f t="shared" si="1"/>
        <v>46112</v>
      </c>
    </row>
    <row r="26" spans="1:19" ht="15" customHeight="1">
      <c r="A26" s="295">
        <f t="shared" si="2"/>
        <v>252053</v>
      </c>
      <c r="B26" s="3" t="s">
        <v>137</v>
      </c>
      <c r="C26" s="3">
        <v>13</v>
      </c>
      <c r="D26" s="168" t="str">
        <f t="shared" si="3"/>
        <v>雄勝小学校・雄勝中学校・小野スクールバス車庫・湯沢市雄勝スポーツセンター</v>
      </c>
      <c r="E26" s="5">
        <f t="shared" si="0"/>
        <v>45972</v>
      </c>
      <c r="F26" s="5">
        <f t="shared" si="1"/>
        <v>46112</v>
      </c>
    </row>
    <row r="27" spans="1:19" ht="15" customHeight="1">
      <c r="A27" s="295">
        <f t="shared" si="2"/>
        <v>252054</v>
      </c>
      <c r="B27" s="3" t="s">
        <v>138</v>
      </c>
      <c r="C27" s="3">
        <v>14</v>
      </c>
      <c r="D27" s="168" t="str">
        <f t="shared" si="3"/>
        <v>皆瀬小学校・皆瀬中学校</v>
      </c>
      <c r="E27" s="5">
        <f t="shared" si="0"/>
        <v>45972</v>
      </c>
      <c r="F27" s="5">
        <f t="shared" si="1"/>
        <v>46112</v>
      </c>
      <c r="H27" s="269" t="s">
        <v>328</v>
      </c>
    </row>
    <row r="28" spans="1:19" ht="15" customHeight="1">
      <c r="D28" s="2">
        <f>COUNTA($H$2:$U$7)</f>
        <v>31</v>
      </c>
      <c r="E28" s="6" t="s">
        <v>340</v>
      </c>
      <c r="H28" s="749" t="s">
        <v>309</v>
      </c>
      <c r="I28" s="749" t="s">
        <v>310</v>
      </c>
      <c r="J28" s="749" t="s">
        <v>311</v>
      </c>
      <c r="K28" s="749" t="s">
        <v>312</v>
      </c>
      <c r="L28" s="749" t="s">
        <v>313</v>
      </c>
    </row>
    <row r="29" spans="1:19" ht="15" customHeight="1">
      <c r="H29" s="749" t="s">
        <v>314</v>
      </c>
      <c r="I29" s="749" t="s">
        <v>281</v>
      </c>
      <c r="J29" s="749" t="s">
        <v>280</v>
      </c>
      <c r="K29" s="749" t="s">
        <v>279</v>
      </c>
      <c r="L29" s="749" t="s">
        <v>278</v>
      </c>
    </row>
    <row r="30" spans="1:19" ht="15" customHeight="1">
      <c r="H30" s="273" t="s">
        <v>277</v>
      </c>
      <c r="I30" s="263" t="s">
        <v>294</v>
      </c>
      <c r="J30" s="263" t="s">
        <v>293</v>
      </c>
      <c r="K30" s="263" t="s">
        <v>292</v>
      </c>
      <c r="L30" s="263" t="s">
        <v>290</v>
      </c>
    </row>
    <row r="31" spans="1:19" ht="15" customHeight="1">
      <c r="H31" s="273" t="s">
        <v>315</v>
      </c>
      <c r="I31" s="263" t="s">
        <v>316</v>
      </c>
      <c r="J31" s="263" t="s">
        <v>317</v>
      </c>
      <c r="K31" s="263" t="s">
        <v>318</v>
      </c>
      <c r="L31" s="263" t="s">
        <v>319</v>
      </c>
    </row>
    <row r="32" spans="1:19" ht="15" customHeight="1">
      <c r="H32" s="273" t="s">
        <v>320</v>
      </c>
      <c r="I32" s="263" t="s">
        <v>321</v>
      </c>
      <c r="J32" s="263" t="s">
        <v>321</v>
      </c>
      <c r="K32" s="263" t="s">
        <v>322</v>
      </c>
      <c r="L32" s="263" t="s">
        <v>323</v>
      </c>
    </row>
    <row r="33" spans="8:12" ht="15" customHeight="1">
      <c r="H33" s="749" t="s">
        <v>324</v>
      </c>
      <c r="I33" s="751" t="s">
        <v>325</v>
      </c>
      <c r="J33" s="751" t="s">
        <v>325</v>
      </c>
      <c r="K33" s="751" t="s">
        <v>329</v>
      </c>
      <c r="L33" s="751" t="s">
        <v>330</v>
      </c>
    </row>
    <row r="34" spans="8:12" ht="15" customHeight="1">
      <c r="H34" s="749"/>
      <c r="I34" s="751"/>
      <c r="J34" s="751"/>
      <c r="K34" s="751" t="s">
        <v>326</v>
      </c>
      <c r="L34" s="751" t="s">
        <v>327</v>
      </c>
    </row>
  </sheetData>
  <sheetProtection selectLockedCells="1"/>
  <mergeCells count="15">
    <mergeCell ref="K28:K29"/>
    <mergeCell ref="L28:L29"/>
    <mergeCell ref="K33:K34"/>
    <mergeCell ref="L33:L34"/>
    <mergeCell ref="H33:H34"/>
    <mergeCell ref="I33:I34"/>
    <mergeCell ref="J33:J34"/>
    <mergeCell ref="H28:H29"/>
    <mergeCell ref="I28:I29"/>
    <mergeCell ref="J28:J29"/>
    <mergeCell ref="H14:H15"/>
    <mergeCell ref="I14:I15"/>
    <mergeCell ref="J14:J15"/>
    <mergeCell ref="K14:K15"/>
    <mergeCell ref="L14:L15"/>
  </mergeCells>
  <phoneticPr fontId="1"/>
  <pageMargins left="0.70866141732283472" right="0.70866141732283472" top="0.74803149606299213" bottom="0.74803149606299213" header="0.31496062992125984" footer="0.31496062992125984"/>
  <pageSetup paperSize="9" scale="120"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E42" sqref="E42"/>
    </sheetView>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AY58"/>
  <sheetViews>
    <sheetView showGridLines="0" view="pageBreakPreview" zoomScaleNormal="100" zoomScaleSheetLayoutView="100" workbookViewId="0">
      <selection activeCell="AA8" sqref="AA8:AU8"/>
    </sheetView>
  </sheetViews>
  <sheetFormatPr defaultRowHeight="13.5"/>
  <cols>
    <col min="1" max="51" width="1.625" style="7" customWidth="1"/>
    <col min="52" max="16384" width="9" style="7"/>
  </cols>
  <sheetData>
    <row r="2" spans="1:51" ht="15" customHeight="1">
      <c r="AJ2" s="316" t="s">
        <v>3</v>
      </c>
      <c r="AK2" s="316"/>
      <c r="AL2" s="316"/>
      <c r="AM2" s="315">
        <f>DATA!B1</f>
        <v>7</v>
      </c>
      <c r="AN2" s="315"/>
      <c r="AO2" s="313" t="s">
        <v>2</v>
      </c>
      <c r="AP2" s="313"/>
      <c r="AQ2" s="315">
        <v>10</v>
      </c>
      <c r="AR2" s="315"/>
      <c r="AS2" s="313" t="s">
        <v>1</v>
      </c>
      <c r="AT2" s="313"/>
      <c r="AU2" s="314"/>
      <c r="AV2" s="314"/>
      <c r="AW2" s="313" t="s">
        <v>0</v>
      </c>
      <c r="AX2" s="313"/>
      <c r="AY2" s="8"/>
    </row>
    <row r="3" spans="1:51" ht="15" customHeight="1"/>
    <row r="4" spans="1:51" ht="15" customHeight="1"/>
    <row r="5" spans="1:51" ht="15" customHeight="1">
      <c r="A5" s="7" t="s">
        <v>186</v>
      </c>
    </row>
    <row r="6" spans="1:51" ht="15" customHeight="1"/>
    <row r="7" spans="1:51" ht="15" customHeight="1"/>
    <row r="8" spans="1:51" ht="15" customHeight="1">
      <c r="S8" s="320" t="s">
        <v>14</v>
      </c>
      <c r="T8" s="320"/>
      <c r="U8" s="320"/>
      <c r="V8" s="320"/>
      <c r="W8" s="320"/>
      <c r="X8" s="320"/>
      <c r="Y8" s="320"/>
      <c r="Z8" s="320"/>
      <c r="AC8" s="326"/>
      <c r="AD8" s="326"/>
      <c r="AE8" s="326"/>
      <c r="AF8" s="326"/>
      <c r="AG8" s="326"/>
      <c r="AH8" s="326"/>
      <c r="AI8" s="326"/>
      <c r="AJ8" s="326"/>
      <c r="AK8" s="326"/>
      <c r="AL8" s="326"/>
      <c r="AM8" s="326"/>
      <c r="AN8" s="326"/>
      <c r="AO8" s="326"/>
      <c r="AP8" s="326"/>
      <c r="AQ8" s="326"/>
      <c r="AR8" s="326"/>
      <c r="AS8" s="326"/>
      <c r="AT8" s="326"/>
      <c r="AU8" s="326"/>
      <c r="AV8" s="326"/>
      <c r="AW8" s="326"/>
      <c r="AX8" s="326"/>
    </row>
    <row r="9" spans="1:51" ht="15" customHeight="1">
      <c r="AC9" s="326"/>
      <c r="AD9" s="326"/>
      <c r="AE9" s="326"/>
      <c r="AF9" s="326"/>
      <c r="AG9" s="326"/>
      <c r="AH9" s="326"/>
      <c r="AI9" s="326"/>
      <c r="AJ9" s="326"/>
      <c r="AK9" s="326"/>
      <c r="AL9" s="326"/>
      <c r="AM9" s="326"/>
      <c r="AN9" s="326"/>
      <c r="AO9" s="326"/>
      <c r="AP9" s="326"/>
      <c r="AQ9" s="326"/>
      <c r="AR9" s="326"/>
      <c r="AS9" s="326"/>
      <c r="AT9" s="326"/>
      <c r="AU9" s="326"/>
      <c r="AV9" s="326"/>
      <c r="AW9" s="326"/>
      <c r="AX9" s="326"/>
    </row>
    <row r="10" spans="1:51" ht="5.0999999999999996" customHeight="1"/>
    <row r="11" spans="1:51" ht="15" customHeight="1">
      <c r="S11" s="320" t="s">
        <v>4</v>
      </c>
      <c r="T11" s="320"/>
      <c r="U11" s="320"/>
      <c r="V11" s="320"/>
      <c r="W11" s="320"/>
      <c r="X11" s="320"/>
      <c r="Y11" s="320"/>
      <c r="Z11" s="320"/>
      <c r="AC11" s="326"/>
      <c r="AD11" s="326"/>
      <c r="AE11" s="326"/>
      <c r="AF11" s="326"/>
      <c r="AG11" s="326"/>
      <c r="AH11" s="326"/>
      <c r="AI11" s="326"/>
      <c r="AJ11" s="326"/>
      <c r="AK11" s="326"/>
      <c r="AL11" s="326"/>
      <c r="AM11" s="326"/>
      <c r="AN11" s="326"/>
      <c r="AO11" s="326"/>
      <c r="AP11" s="326"/>
      <c r="AQ11" s="326"/>
      <c r="AR11" s="326"/>
      <c r="AS11" s="326"/>
      <c r="AT11" s="326"/>
      <c r="AU11" s="326"/>
      <c r="AV11" s="326"/>
      <c r="AW11" s="326"/>
      <c r="AX11" s="326"/>
    </row>
    <row r="12" spans="1:51" ht="15" customHeight="1">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row>
    <row r="13" spans="1:51" ht="5.0999999999999996" customHeight="1"/>
    <row r="14" spans="1:51" ht="15" customHeight="1">
      <c r="S14" s="320" t="s">
        <v>16</v>
      </c>
      <c r="T14" s="320"/>
      <c r="U14" s="320"/>
      <c r="V14" s="320"/>
      <c r="W14" s="320"/>
      <c r="X14" s="320"/>
      <c r="Y14" s="320"/>
      <c r="Z14" s="320"/>
      <c r="AC14" s="328"/>
      <c r="AD14" s="328"/>
      <c r="AE14" s="328"/>
      <c r="AF14" s="328"/>
      <c r="AG14" s="328"/>
      <c r="AH14" s="328"/>
      <c r="AI14" s="328"/>
      <c r="AJ14" s="328"/>
      <c r="AK14" s="328"/>
      <c r="AL14" s="328"/>
      <c r="AM14" s="328"/>
      <c r="AN14" s="328"/>
      <c r="AO14" s="328"/>
      <c r="AP14" s="328"/>
      <c r="AQ14" s="328"/>
      <c r="AR14" s="328"/>
      <c r="AS14" s="328"/>
      <c r="AT14" s="328"/>
      <c r="AU14" s="328"/>
      <c r="AV14" s="328"/>
      <c r="AW14" s="328"/>
      <c r="AX14" s="328"/>
    </row>
    <row r="15" spans="1:51" ht="15" customHeight="1">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row>
    <row r="16" spans="1:51" ht="15" customHeight="1"/>
    <row r="17" spans="1:51" ht="15" customHeight="1"/>
    <row r="18" spans="1:51" ht="15" customHeight="1">
      <c r="A18" s="321" t="s">
        <v>5</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9"/>
    </row>
    <row r="19" spans="1:51"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9"/>
    </row>
    <row r="20" spans="1:51" ht="15" customHeight="1"/>
    <row r="21" spans="1:51" ht="15" customHeight="1"/>
    <row r="22" spans="1:51" ht="15" customHeight="1">
      <c r="A22" s="322" t="s">
        <v>6</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10"/>
    </row>
    <row r="23" spans="1:51" ht="15" customHeight="1">
      <c r="A23" s="322" t="s">
        <v>7</v>
      </c>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10"/>
    </row>
    <row r="24" spans="1:51" ht="15" customHeight="1">
      <c r="A24" s="322" t="s">
        <v>8</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10"/>
    </row>
    <row r="25" spans="1:51"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ht="21.75" customHeight="1">
      <c r="A27" s="323" t="s">
        <v>11</v>
      </c>
      <c r="B27" s="324"/>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5"/>
      <c r="AD27" s="323" t="s">
        <v>12</v>
      </c>
      <c r="AE27" s="324"/>
      <c r="AF27" s="324"/>
      <c r="AG27" s="324"/>
      <c r="AH27" s="324"/>
      <c r="AI27" s="324"/>
      <c r="AJ27" s="324"/>
      <c r="AK27" s="324"/>
      <c r="AL27" s="324"/>
      <c r="AM27" s="324"/>
      <c r="AN27" s="324"/>
      <c r="AO27" s="325"/>
      <c r="AP27" s="323" t="s">
        <v>13</v>
      </c>
      <c r="AQ27" s="324"/>
      <c r="AR27" s="324"/>
      <c r="AS27" s="324"/>
      <c r="AT27" s="324"/>
      <c r="AU27" s="324"/>
      <c r="AV27" s="324"/>
      <c r="AW27" s="324"/>
      <c r="AX27" s="325"/>
      <c r="AY27" s="11"/>
    </row>
    <row r="28" spans="1:51" ht="8.1"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c r="AD28" s="12"/>
      <c r="AE28" s="13"/>
      <c r="AF28" s="13"/>
      <c r="AG28" s="13"/>
      <c r="AH28" s="13"/>
      <c r="AI28" s="13"/>
      <c r="AJ28" s="13"/>
      <c r="AK28" s="13"/>
      <c r="AL28" s="13"/>
      <c r="AM28" s="13"/>
      <c r="AN28" s="13"/>
      <c r="AO28" s="14"/>
      <c r="AP28" s="15"/>
      <c r="AQ28" s="16"/>
      <c r="AR28" s="16"/>
      <c r="AS28" s="16"/>
      <c r="AT28" s="16"/>
      <c r="AU28" s="16"/>
      <c r="AV28" s="16"/>
      <c r="AW28" s="16"/>
      <c r="AX28" s="17"/>
      <c r="AY28" s="18"/>
    </row>
    <row r="29" spans="1:51" ht="15" customHeight="1">
      <c r="A29" s="19"/>
      <c r="B29" s="318" t="str">
        <f>IF(AF29&lt;&gt;"","湯沢市教育関係施設除排雪作業業務委託","")</f>
        <v/>
      </c>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20"/>
      <c r="AD29" s="19"/>
      <c r="AE29" s="18"/>
      <c r="AF29" s="319"/>
      <c r="AG29" s="319"/>
      <c r="AH29" s="319"/>
      <c r="AI29" s="319"/>
      <c r="AJ29" s="319"/>
      <c r="AK29" s="319"/>
      <c r="AL29" s="319"/>
      <c r="AM29" s="319"/>
      <c r="AN29" s="319"/>
      <c r="AO29" s="20"/>
      <c r="AP29" s="21"/>
      <c r="AQ29" s="327" t="str">
        <f>IF($AF29="","",VLOOKUP($AF29,DATA!$A$14:$C$27,2,FALSE))</f>
        <v/>
      </c>
      <c r="AR29" s="327"/>
      <c r="AS29" s="327"/>
      <c r="AT29" s="327"/>
      <c r="AU29" s="327"/>
      <c r="AV29" s="327"/>
      <c r="AW29" s="327"/>
      <c r="AX29" s="22"/>
      <c r="AY29" s="18"/>
    </row>
    <row r="30" spans="1:51" ht="8.1" customHeight="1">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5"/>
      <c r="AD30" s="23"/>
      <c r="AE30" s="26"/>
      <c r="AF30" s="26"/>
      <c r="AG30" s="26"/>
      <c r="AH30" s="26"/>
      <c r="AI30" s="26"/>
      <c r="AJ30" s="26"/>
      <c r="AK30" s="26"/>
      <c r="AL30" s="24"/>
      <c r="AM30" s="24"/>
      <c r="AN30" s="24"/>
      <c r="AO30" s="27"/>
      <c r="AP30" s="28"/>
      <c r="AQ30" s="29"/>
      <c r="AR30" s="29"/>
      <c r="AS30" s="29"/>
      <c r="AT30" s="29"/>
      <c r="AU30" s="29"/>
      <c r="AV30" s="29"/>
      <c r="AW30" s="29"/>
      <c r="AX30" s="30"/>
      <c r="AY30" s="31"/>
    </row>
    <row r="31" spans="1:51" ht="8.1" customHeight="1">
      <c r="A31" s="19"/>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20"/>
      <c r="AD31" s="19"/>
      <c r="AE31" s="18"/>
      <c r="AF31" s="18"/>
      <c r="AG31" s="18"/>
      <c r="AH31" s="18"/>
      <c r="AI31" s="18"/>
      <c r="AJ31" s="18"/>
      <c r="AK31" s="18"/>
      <c r="AL31" s="18"/>
      <c r="AM31" s="18"/>
      <c r="AN31" s="18"/>
      <c r="AO31" s="20"/>
      <c r="AP31" s="32"/>
      <c r="AQ31" s="33"/>
      <c r="AR31" s="33"/>
      <c r="AS31" s="33"/>
      <c r="AT31" s="33"/>
      <c r="AU31" s="33"/>
      <c r="AV31" s="33"/>
      <c r="AW31" s="33"/>
      <c r="AX31" s="34"/>
      <c r="AY31" s="31"/>
    </row>
    <row r="32" spans="1:51" ht="15" customHeight="1">
      <c r="A32" s="19"/>
      <c r="B32" s="318" t="str">
        <f>IF(AF32&lt;&gt;"","湯沢市教育関係施設除排雪作業業務委託","")</f>
        <v/>
      </c>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20"/>
      <c r="AD32" s="19"/>
      <c r="AE32" s="18"/>
      <c r="AF32" s="319"/>
      <c r="AG32" s="319"/>
      <c r="AH32" s="319"/>
      <c r="AI32" s="319"/>
      <c r="AJ32" s="319"/>
      <c r="AK32" s="319"/>
      <c r="AL32" s="319"/>
      <c r="AM32" s="319"/>
      <c r="AN32" s="319"/>
      <c r="AO32" s="20"/>
      <c r="AP32" s="21"/>
      <c r="AQ32" s="327" t="str">
        <f>IF($AF32="","",VLOOKUP($AF32,DATA!$A$14:$C$27,2,FALSE))</f>
        <v/>
      </c>
      <c r="AR32" s="327"/>
      <c r="AS32" s="327"/>
      <c r="AT32" s="327"/>
      <c r="AU32" s="327"/>
      <c r="AV32" s="327"/>
      <c r="AW32" s="327"/>
      <c r="AX32" s="22"/>
      <c r="AY32" s="18"/>
    </row>
    <row r="33" spans="1:51" ht="8.1" customHeight="1">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5"/>
      <c r="AD33" s="23"/>
      <c r="AE33" s="26"/>
      <c r="AF33" s="26"/>
      <c r="AG33" s="26"/>
      <c r="AH33" s="26"/>
      <c r="AI33" s="26"/>
      <c r="AJ33" s="26"/>
      <c r="AK33" s="26"/>
      <c r="AL33" s="26"/>
      <c r="AM33" s="26"/>
      <c r="AN33" s="26"/>
      <c r="AO33" s="25"/>
      <c r="AP33" s="28"/>
      <c r="AQ33" s="29"/>
      <c r="AR33" s="29"/>
      <c r="AS33" s="29"/>
      <c r="AT33" s="29"/>
      <c r="AU33" s="29"/>
      <c r="AV33" s="29"/>
      <c r="AW33" s="29"/>
      <c r="AX33" s="30"/>
      <c r="AY33" s="31"/>
    </row>
    <row r="34" spans="1:51" ht="8.1" customHeight="1">
      <c r="A34" s="35"/>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7"/>
      <c r="AD34" s="35"/>
      <c r="AE34" s="38"/>
      <c r="AF34" s="38"/>
      <c r="AG34" s="38"/>
      <c r="AH34" s="38"/>
      <c r="AI34" s="38"/>
      <c r="AJ34" s="38"/>
      <c r="AK34" s="38"/>
      <c r="AL34" s="38"/>
      <c r="AM34" s="38"/>
      <c r="AN34" s="38"/>
      <c r="AO34" s="37"/>
      <c r="AP34" s="39"/>
      <c r="AQ34" s="40"/>
      <c r="AR34" s="40"/>
      <c r="AS34" s="40"/>
      <c r="AT34" s="40"/>
      <c r="AU34" s="40"/>
      <c r="AV34" s="40"/>
      <c r="AW34" s="40"/>
      <c r="AX34" s="41"/>
      <c r="AY34" s="31"/>
    </row>
    <row r="35" spans="1:51" ht="15" customHeight="1">
      <c r="A35" s="19"/>
      <c r="B35" s="318" t="str">
        <f>IF(AF35&lt;&gt;"","湯沢市教育関係施設除排雪作業業務委託","")</f>
        <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20"/>
      <c r="AD35" s="19"/>
      <c r="AE35" s="18"/>
      <c r="AF35" s="319"/>
      <c r="AG35" s="319"/>
      <c r="AH35" s="319"/>
      <c r="AI35" s="319"/>
      <c r="AJ35" s="319"/>
      <c r="AK35" s="319"/>
      <c r="AL35" s="319"/>
      <c r="AM35" s="319"/>
      <c r="AN35" s="319"/>
      <c r="AO35" s="20"/>
      <c r="AP35" s="21"/>
      <c r="AQ35" s="327" t="str">
        <f>IF($AF35="","",VLOOKUP($AF35,DATA!$A$14:$C$27,2,FALSE))</f>
        <v/>
      </c>
      <c r="AR35" s="327"/>
      <c r="AS35" s="327"/>
      <c r="AT35" s="327"/>
      <c r="AU35" s="327"/>
      <c r="AV35" s="327"/>
      <c r="AW35" s="327"/>
      <c r="AX35" s="22"/>
      <c r="AY35" s="18"/>
    </row>
    <row r="36" spans="1:51" ht="8.1" customHeight="1">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5"/>
      <c r="AD36" s="23"/>
      <c r="AE36" s="26"/>
      <c r="AF36" s="26"/>
      <c r="AG36" s="26"/>
      <c r="AH36" s="26"/>
      <c r="AI36" s="26"/>
      <c r="AJ36" s="26"/>
      <c r="AK36" s="26"/>
      <c r="AL36" s="26"/>
      <c r="AM36" s="26"/>
      <c r="AN36" s="26"/>
      <c r="AO36" s="25"/>
      <c r="AP36" s="28"/>
      <c r="AQ36" s="29"/>
      <c r="AR36" s="29"/>
      <c r="AS36" s="29"/>
      <c r="AT36" s="29"/>
      <c r="AU36" s="29"/>
      <c r="AV36" s="29"/>
      <c r="AW36" s="29"/>
      <c r="AX36" s="30"/>
      <c r="AY36" s="31"/>
    </row>
    <row r="37" spans="1:51" ht="8.1" customHeight="1">
      <c r="A37" s="3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7"/>
      <c r="AD37" s="35"/>
      <c r="AE37" s="38"/>
      <c r="AF37" s="38"/>
      <c r="AG37" s="38"/>
      <c r="AH37" s="38"/>
      <c r="AI37" s="38"/>
      <c r="AJ37" s="38"/>
      <c r="AK37" s="38"/>
      <c r="AL37" s="38"/>
      <c r="AM37" s="38"/>
      <c r="AN37" s="38"/>
      <c r="AO37" s="37"/>
      <c r="AP37" s="39"/>
      <c r="AQ37" s="40"/>
      <c r="AR37" s="40"/>
      <c r="AS37" s="40"/>
      <c r="AT37" s="40"/>
      <c r="AU37" s="40"/>
      <c r="AV37" s="40"/>
      <c r="AW37" s="40"/>
      <c r="AX37" s="41"/>
      <c r="AY37" s="31"/>
    </row>
    <row r="38" spans="1:51" ht="15" customHeight="1">
      <c r="A38" s="19"/>
      <c r="B38" s="318" t="str">
        <f>IF(AF38&lt;&gt;"","湯沢市教育関係施設除排雪作業業務委託","")</f>
        <v/>
      </c>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20"/>
      <c r="AD38" s="19"/>
      <c r="AE38" s="18"/>
      <c r="AF38" s="319"/>
      <c r="AG38" s="319"/>
      <c r="AH38" s="319"/>
      <c r="AI38" s="319"/>
      <c r="AJ38" s="319"/>
      <c r="AK38" s="319"/>
      <c r="AL38" s="319"/>
      <c r="AM38" s="319"/>
      <c r="AN38" s="319"/>
      <c r="AO38" s="20"/>
      <c r="AP38" s="21"/>
      <c r="AQ38" s="327" t="str">
        <f>IF($AF38="","",VLOOKUP($AF38,DATA!$A$14:$C$27,2,FALSE))</f>
        <v/>
      </c>
      <c r="AR38" s="327"/>
      <c r="AS38" s="327"/>
      <c r="AT38" s="327"/>
      <c r="AU38" s="327"/>
      <c r="AV38" s="327"/>
      <c r="AW38" s="327"/>
      <c r="AX38" s="22"/>
      <c r="AY38" s="18"/>
    </row>
    <row r="39" spans="1:51" ht="8.1" customHeight="1">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5"/>
      <c r="AD39" s="23"/>
      <c r="AE39" s="26"/>
      <c r="AF39" s="26"/>
      <c r="AG39" s="26"/>
      <c r="AH39" s="26"/>
      <c r="AI39" s="26"/>
      <c r="AJ39" s="26"/>
      <c r="AK39" s="26"/>
      <c r="AL39" s="26"/>
      <c r="AM39" s="26"/>
      <c r="AN39" s="26"/>
      <c r="AO39" s="25"/>
      <c r="AP39" s="28"/>
      <c r="AQ39" s="29"/>
      <c r="AR39" s="29"/>
      <c r="AS39" s="29"/>
      <c r="AT39" s="29"/>
      <c r="AU39" s="29"/>
      <c r="AV39" s="29"/>
      <c r="AW39" s="29"/>
      <c r="AX39" s="30"/>
      <c r="AY39" s="31"/>
    </row>
    <row r="40" spans="1:51" ht="8.1" customHeight="1">
      <c r="A40" s="19"/>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20"/>
      <c r="AD40" s="19"/>
      <c r="AE40" s="18"/>
      <c r="AF40" s="18"/>
      <c r="AG40" s="18"/>
      <c r="AH40" s="18"/>
      <c r="AI40" s="18"/>
      <c r="AJ40" s="18"/>
      <c r="AK40" s="18"/>
      <c r="AL40" s="18"/>
      <c r="AM40" s="18"/>
      <c r="AN40" s="18"/>
      <c r="AO40" s="20"/>
      <c r="AP40" s="32"/>
      <c r="AQ40" s="33"/>
      <c r="AR40" s="33"/>
      <c r="AS40" s="33"/>
      <c r="AT40" s="33"/>
      <c r="AU40" s="33"/>
      <c r="AV40" s="33"/>
      <c r="AW40" s="33"/>
      <c r="AX40" s="34"/>
      <c r="AY40" s="31"/>
    </row>
    <row r="41" spans="1:51" ht="15" customHeight="1">
      <c r="A41" s="19"/>
      <c r="B41" s="318" t="str">
        <f>IF(AF41&lt;&gt;"","湯沢市教育関係施設除排雪作業業務委託","")</f>
        <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20"/>
      <c r="AD41" s="19"/>
      <c r="AE41" s="18"/>
      <c r="AF41" s="319"/>
      <c r="AG41" s="319"/>
      <c r="AH41" s="319"/>
      <c r="AI41" s="319"/>
      <c r="AJ41" s="319"/>
      <c r="AK41" s="319"/>
      <c r="AL41" s="319"/>
      <c r="AM41" s="319"/>
      <c r="AN41" s="319"/>
      <c r="AO41" s="20"/>
      <c r="AP41" s="21"/>
      <c r="AQ41" s="327" t="str">
        <f>IF($AF41="","",VLOOKUP($AF41,DATA!$A$14:$C$27,2,FALSE))</f>
        <v/>
      </c>
      <c r="AR41" s="327"/>
      <c r="AS41" s="327"/>
      <c r="AT41" s="327"/>
      <c r="AU41" s="327"/>
      <c r="AV41" s="327"/>
      <c r="AW41" s="327"/>
      <c r="AX41" s="22"/>
      <c r="AY41" s="18"/>
    </row>
    <row r="42" spans="1:51" ht="8.1" customHeight="1">
      <c r="A42" s="4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4"/>
      <c r="AD42" s="42"/>
      <c r="AE42" s="43"/>
      <c r="AF42" s="43"/>
      <c r="AG42" s="43"/>
      <c r="AH42" s="43"/>
      <c r="AI42" s="43"/>
      <c r="AJ42" s="43"/>
      <c r="AK42" s="43"/>
      <c r="AL42" s="43"/>
      <c r="AM42" s="43"/>
      <c r="AN42" s="43"/>
      <c r="AO42" s="44"/>
      <c r="AP42" s="45"/>
      <c r="AQ42" s="46"/>
      <c r="AR42" s="46"/>
      <c r="AS42" s="46"/>
      <c r="AT42" s="46"/>
      <c r="AU42" s="46"/>
      <c r="AV42" s="46"/>
      <c r="AW42" s="46"/>
      <c r="AX42" s="47"/>
      <c r="AY42" s="18"/>
    </row>
    <row r="43" spans="1:51" ht="15" customHeight="1"/>
    <row r="44" spans="1:51" ht="15" customHeight="1">
      <c r="A44" s="317" t="s">
        <v>216</v>
      </c>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10"/>
    </row>
    <row r="45" spans="1:51" ht="15" customHeight="1">
      <c r="A45" s="317" t="s">
        <v>217</v>
      </c>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10"/>
    </row>
    <row r="46" spans="1:51" ht="15" customHeight="1">
      <c r="A46" s="317" t="s">
        <v>218</v>
      </c>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10"/>
    </row>
    <row r="47" spans="1:51" ht="15" customHeight="1">
      <c r="A47" s="317" t="s">
        <v>219</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10"/>
    </row>
    <row r="48" spans="1:51" ht="15" customHeight="1">
      <c r="A48" s="317" t="s">
        <v>244</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10"/>
    </row>
    <row r="49" spans="1:51" ht="15" customHeight="1">
      <c r="A49" s="317" t="s">
        <v>245</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10"/>
    </row>
    <row r="50" spans="1:51" ht="15" customHeight="1">
      <c r="A50" s="317" t="s">
        <v>220</v>
      </c>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10"/>
    </row>
    <row r="51" spans="1:51" ht="15" customHeight="1">
      <c r="A51" s="317" t="s">
        <v>221</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10"/>
    </row>
    <row r="52" spans="1:51" ht="15" customHeight="1">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row>
    <row r="53" spans="1:51" ht="15" customHeight="1">
      <c r="A53" s="317" t="s">
        <v>222</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10"/>
    </row>
    <row r="54" spans="1:51" ht="15" customHeight="1">
      <c r="A54" s="317" t="s">
        <v>239</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10"/>
    </row>
    <row r="55" spans="1:51" ht="15" customHeight="1">
      <c r="A55" s="317" t="s">
        <v>240</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10"/>
    </row>
    <row r="56" spans="1:51" ht="15" customHeight="1">
      <c r="A56" s="317" t="s">
        <v>241</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10"/>
    </row>
    <row r="57" spans="1:51" ht="15" customHeight="1">
      <c r="A57" s="317" t="s">
        <v>243</v>
      </c>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10"/>
    </row>
    <row r="58" spans="1:51" ht="15" customHeight="1">
      <c r="A58" s="317" t="s">
        <v>242</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10"/>
    </row>
  </sheetData>
  <sheetProtection sheet="1" selectLockedCells="1"/>
  <mergeCells count="49">
    <mergeCell ref="AQ38:AW38"/>
    <mergeCell ref="AQ41:AW41"/>
    <mergeCell ref="B29:AB29"/>
    <mergeCell ref="AF29:AN29"/>
    <mergeCell ref="B35:AB35"/>
    <mergeCell ref="AF35:AN35"/>
    <mergeCell ref="AQ35:AW35"/>
    <mergeCell ref="A47:AX47"/>
    <mergeCell ref="A49:AX49"/>
    <mergeCell ref="A50:AX50"/>
    <mergeCell ref="A51:AX51"/>
    <mergeCell ref="A53:AX53"/>
    <mergeCell ref="AC8:AX9"/>
    <mergeCell ref="A56:AX56"/>
    <mergeCell ref="A57:AX57"/>
    <mergeCell ref="A58:AX58"/>
    <mergeCell ref="B32:AB32"/>
    <mergeCell ref="AF32:AN32"/>
    <mergeCell ref="A24:AX24"/>
    <mergeCell ref="AQ29:AW29"/>
    <mergeCell ref="AQ32:AW32"/>
    <mergeCell ref="AC11:AX12"/>
    <mergeCell ref="AC14:AX15"/>
    <mergeCell ref="A54:AX54"/>
    <mergeCell ref="A55:AX55"/>
    <mergeCell ref="A44:AX44"/>
    <mergeCell ref="A45:AX45"/>
    <mergeCell ref="A46:AX46"/>
    <mergeCell ref="AM2:AN2"/>
    <mergeCell ref="AJ2:AL2"/>
    <mergeCell ref="A48:AX48"/>
    <mergeCell ref="B41:AB41"/>
    <mergeCell ref="AF41:AN41"/>
    <mergeCell ref="B38:AB38"/>
    <mergeCell ref="AF38:AN38"/>
    <mergeCell ref="S14:Z14"/>
    <mergeCell ref="A18:AX19"/>
    <mergeCell ref="A22:AX22"/>
    <mergeCell ref="A23:AX23"/>
    <mergeCell ref="AP27:AX27"/>
    <mergeCell ref="AD27:AO27"/>
    <mergeCell ref="A27:AC27"/>
    <mergeCell ref="S11:Z11"/>
    <mergeCell ref="S8:Z8"/>
    <mergeCell ref="AW2:AX2"/>
    <mergeCell ref="AU2:AV2"/>
    <mergeCell ref="AS2:AT2"/>
    <mergeCell ref="AQ2:AR2"/>
    <mergeCell ref="AO2:AP2"/>
  </mergeCells>
  <phoneticPr fontId="1"/>
  <conditionalFormatting sqref="AM2:AN2">
    <cfRule type="expression" dxfId="25" priority="2">
      <formula>$AM$2=1</formula>
    </cfRule>
  </conditionalFormatting>
  <dataValidations count="5">
    <dataValidation type="whole" imeMode="off" allowBlank="1" showInputMessage="1" showErrorMessage="1" sqref="AQ2:AR2">
      <formula1>1</formula1>
      <formula2>12</formula2>
    </dataValidation>
    <dataValidation type="whole" imeMode="off" allowBlank="1" showInputMessage="1" showErrorMessage="1" sqref="AU2:AV2">
      <formula1>1</formula1>
      <formula2>31</formula2>
    </dataValidation>
    <dataValidation imeMode="hiragana" allowBlank="1" showInputMessage="1" showErrorMessage="1" sqref="AC14:AX15 AC8:AX9 AC11:AX12"/>
    <dataValidation errorStyle="information" imeMode="hiragana" allowBlank="1" showInputMessage="1" showErrorMessage="1" errorTitle="確認" error="リストにない元号ですが、よろしいですか？" sqref="AJ2:AL2"/>
    <dataValidation imeMode="off" allowBlank="1" showInputMessage="1" showErrorMessage="1" sqref="AQ29:AW29 AQ38:AW38 AQ32:AW32 AQ41:AW41 AQ35:AW35"/>
  </dataValidations>
  <printOptions horizontalCentered="1"/>
  <pageMargins left="0.78740157480314965" right="0.78740157480314965" top="0.78740157480314965" bottom="0.78740157480314965" header="0" footer="0"/>
  <pageSetup paperSize="9" orientation="portrait" blackAndWhite="1" r:id="rId1"/>
  <drawing r:id="rId2"/>
  <extLst>
    <ext xmlns:x14="http://schemas.microsoft.com/office/spreadsheetml/2009/9/main" uri="{CCE6A557-97BC-4b89-ADB6-D9C93CAAB3DF}">
      <x14:dataValidations xmlns:xm="http://schemas.microsoft.com/office/excel/2006/main" count="5">
        <x14:dataValidation type="list" imeMode="off" allowBlank="1" showInputMessage="1" showErrorMessage="1">
          <x14:formula1>
            <xm:f>DATA!$A$14:$A$27</xm:f>
          </x14:formula1>
          <xm:sqref>AF29:AN29</xm:sqref>
        </x14:dataValidation>
        <x14:dataValidation type="list" imeMode="off" allowBlank="1" showInputMessage="1" showErrorMessage="1">
          <x14:formula1>
            <xm:f>DATA!$A$14:$A$27</xm:f>
          </x14:formula1>
          <xm:sqref>AF41:AN41</xm:sqref>
        </x14:dataValidation>
        <x14:dataValidation type="list" imeMode="off" allowBlank="1" showInputMessage="1" showErrorMessage="1">
          <x14:formula1>
            <xm:f>DATA!$A$14:$A$27</xm:f>
          </x14:formula1>
          <xm:sqref>AF38:AN38</xm:sqref>
        </x14:dataValidation>
        <x14:dataValidation type="list" imeMode="off" allowBlank="1" showInputMessage="1" showErrorMessage="1">
          <x14:formula1>
            <xm:f>DATA!$A$14:$A$27</xm:f>
          </x14:formula1>
          <xm:sqref>AF32:AN32</xm:sqref>
        </x14:dataValidation>
        <x14:dataValidation type="list" imeMode="off" allowBlank="1" showInputMessage="1" showErrorMessage="1">
          <x14:formula1>
            <xm:f>DATA!$A$14:$A$27</xm:f>
          </x14:formula1>
          <xm:sqref>AF35:AN35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BB67"/>
  <sheetViews>
    <sheetView showGridLines="0" view="pageBreakPreview" zoomScaleNormal="100" zoomScaleSheetLayoutView="100" workbookViewId="0">
      <selection activeCell="AA8" sqref="AA8:AU8"/>
    </sheetView>
  </sheetViews>
  <sheetFormatPr defaultRowHeight="13.5"/>
  <cols>
    <col min="1" max="51" width="1.625" style="7" customWidth="1"/>
    <col min="52" max="16384" width="9" style="7"/>
  </cols>
  <sheetData>
    <row r="2" spans="1:54" ht="15" customHeight="1">
      <c r="AJ2" s="316" t="s">
        <v>3</v>
      </c>
      <c r="AK2" s="316"/>
      <c r="AL2" s="316"/>
      <c r="AM2" s="315">
        <f>DATA!B1</f>
        <v>7</v>
      </c>
      <c r="AN2" s="315"/>
      <c r="AO2" s="335" t="s">
        <v>2</v>
      </c>
      <c r="AP2" s="335"/>
      <c r="AQ2" s="315">
        <f>IF(参加申込書!$AQ$2="","",参加申込書!$AQ$2)</f>
        <v>10</v>
      </c>
      <c r="AR2" s="315"/>
      <c r="AS2" s="313" t="s">
        <v>1</v>
      </c>
      <c r="AT2" s="313"/>
      <c r="AU2" s="315" t="str">
        <f>IF(参加申込書!$AU$2="","",参加申込書!$AU$2)</f>
        <v/>
      </c>
      <c r="AV2" s="315"/>
      <c r="AW2" s="313" t="s">
        <v>0</v>
      </c>
      <c r="AX2" s="313"/>
      <c r="AY2" s="8"/>
    </row>
    <row r="3" spans="1:54" ht="15" customHeight="1">
      <c r="BB3" s="7" t="s">
        <v>337</v>
      </c>
    </row>
    <row r="4" spans="1:54" ht="15" customHeight="1">
      <c r="BB4" s="7" t="s">
        <v>341</v>
      </c>
    </row>
    <row r="5" spans="1:54" ht="15" customHeight="1">
      <c r="A5" s="7" t="s">
        <v>186</v>
      </c>
    </row>
    <row r="6" spans="1:54" ht="15" customHeight="1"/>
    <row r="7" spans="1:54" ht="15" customHeight="1"/>
    <row r="8" spans="1:54" ht="15" customHeight="1">
      <c r="S8" s="320" t="s">
        <v>14</v>
      </c>
      <c r="T8" s="320"/>
      <c r="U8" s="320"/>
      <c r="V8" s="320"/>
      <c r="W8" s="320"/>
      <c r="X8" s="320"/>
      <c r="Y8" s="320"/>
      <c r="Z8" s="320"/>
      <c r="AC8" s="336" t="str">
        <f>IF(参加申込書!$AC$8="","",参加申込書!$AC$8)</f>
        <v/>
      </c>
      <c r="AD8" s="336"/>
      <c r="AE8" s="336"/>
      <c r="AF8" s="336"/>
      <c r="AG8" s="336"/>
      <c r="AH8" s="336"/>
      <c r="AI8" s="336"/>
      <c r="AJ8" s="336"/>
      <c r="AK8" s="336"/>
      <c r="AL8" s="336"/>
      <c r="AM8" s="336"/>
      <c r="AN8" s="336"/>
      <c r="AO8" s="336"/>
      <c r="AP8" s="336"/>
      <c r="AQ8" s="336"/>
      <c r="AR8" s="336"/>
      <c r="AS8" s="336"/>
      <c r="AT8" s="336"/>
      <c r="AU8" s="336"/>
      <c r="AV8" s="336"/>
      <c r="AW8" s="336"/>
      <c r="AX8" s="336"/>
      <c r="AY8" s="48"/>
    </row>
    <row r="9" spans="1:54" ht="15" customHeight="1">
      <c r="AC9" s="336"/>
      <c r="AD9" s="336"/>
      <c r="AE9" s="336"/>
      <c r="AF9" s="336"/>
      <c r="AG9" s="336"/>
      <c r="AH9" s="336"/>
      <c r="AI9" s="336"/>
      <c r="AJ9" s="336"/>
      <c r="AK9" s="336"/>
      <c r="AL9" s="336"/>
      <c r="AM9" s="336"/>
      <c r="AN9" s="336"/>
      <c r="AO9" s="336"/>
      <c r="AP9" s="336"/>
      <c r="AQ9" s="336"/>
      <c r="AR9" s="336"/>
      <c r="AS9" s="336"/>
      <c r="AT9" s="336"/>
      <c r="AU9" s="336"/>
      <c r="AV9" s="336"/>
      <c r="AW9" s="336"/>
      <c r="AX9" s="336"/>
      <c r="AY9" s="48"/>
    </row>
    <row r="10" spans="1:54" ht="5.0999999999999996" customHeight="1"/>
    <row r="11" spans="1:54" ht="15" customHeight="1">
      <c r="S11" s="320" t="s">
        <v>4</v>
      </c>
      <c r="T11" s="320"/>
      <c r="U11" s="320"/>
      <c r="V11" s="320"/>
      <c r="W11" s="320"/>
      <c r="X11" s="320"/>
      <c r="Y11" s="320"/>
      <c r="Z11" s="320"/>
      <c r="AC11" s="336" t="str">
        <f>IF(参加申込書!$AC$11="","",参加申込書!$AC$11)</f>
        <v/>
      </c>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48"/>
    </row>
    <row r="12" spans="1:54" ht="15" customHeight="1">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48"/>
    </row>
    <row r="13" spans="1:54" ht="5.0999999999999996" customHeight="1"/>
    <row r="14" spans="1:54" ht="15" customHeight="1">
      <c r="S14" s="320" t="s">
        <v>16</v>
      </c>
      <c r="T14" s="320"/>
      <c r="U14" s="320"/>
      <c r="V14" s="320"/>
      <c r="W14" s="320"/>
      <c r="X14" s="320"/>
      <c r="Y14" s="320"/>
      <c r="Z14" s="320"/>
      <c r="AC14" s="334" t="str">
        <f>IF(参加申込書!$AC$14="","",参加申込書!$AC$14&amp;"　㊞")</f>
        <v/>
      </c>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49"/>
    </row>
    <row r="15" spans="1:54" ht="15" customHeight="1">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49"/>
    </row>
    <row r="16" spans="1:54" ht="15" customHeight="1"/>
    <row r="17" spans="1:51" ht="15" customHeight="1"/>
    <row r="18" spans="1:51" ht="15" customHeight="1">
      <c r="A18" s="321" t="s">
        <v>139</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9"/>
    </row>
    <row r="19" spans="1:51"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9"/>
    </row>
    <row r="20" spans="1:51" ht="15" customHeight="1"/>
    <row r="21" spans="1:51" ht="15" customHeight="1"/>
    <row r="22" spans="1:51" ht="15" customHeight="1">
      <c r="A22" s="322" t="s">
        <v>17</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10"/>
    </row>
    <row r="23" spans="1:51" ht="15" customHeight="1"/>
    <row r="24" spans="1:51" ht="21.95" customHeight="1">
      <c r="A24" s="323" t="s">
        <v>18</v>
      </c>
      <c r="B24" s="324"/>
      <c r="C24" s="324"/>
      <c r="D24" s="325"/>
      <c r="E24" s="323" t="s">
        <v>20</v>
      </c>
      <c r="F24" s="324"/>
      <c r="G24" s="324"/>
      <c r="H24" s="324"/>
      <c r="I24" s="324"/>
      <c r="J24" s="324"/>
      <c r="K24" s="324"/>
      <c r="L24" s="324"/>
      <c r="M24" s="324"/>
      <c r="N24" s="324"/>
      <c r="O24" s="324"/>
      <c r="P24" s="324"/>
      <c r="Q24" s="325"/>
      <c r="R24" s="323" t="s">
        <v>19</v>
      </c>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5"/>
      <c r="AP24" s="324" t="s">
        <v>21</v>
      </c>
      <c r="AQ24" s="324"/>
      <c r="AR24" s="324"/>
      <c r="AS24" s="324"/>
      <c r="AT24" s="324"/>
      <c r="AU24" s="324"/>
      <c r="AV24" s="324"/>
      <c r="AW24" s="324"/>
      <c r="AX24" s="325"/>
      <c r="AY24" s="11"/>
    </row>
    <row r="25" spans="1:51" ht="5.0999999999999996" customHeight="1">
      <c r="A25" s="19"/>
      <c r="B25" s="18"/>
      <c r="C25" s="18"/>
      <c r="D25" s="20"/>
      <c r="E25" s="19"/>
      <c r="F25" s="18"/>
      <c r="G25" s="18"/>
      <c r="H25" s="18"/>
      <c r="I25" s="18"/>
      <c r="J25" s="18"/>
      <c r="K25" s="18"/>
      <c r="L25" s="18"/>
      <c r="M25" s="18"/>
      <c r="N25" s="18"/>
      <c r="O25" s="18"/>
      <c r="P25" s="18"/>
      <c r="Q25" s="20"/>
      <c r="R25" s="19"/>
      <c r="S25" s="18"/>
      <c r="T25" s="18"/>
      <c r="U25" s="18"/>
      <c r="V25" s="18"/>
      <c r="W25" s="18"/>
      <c r="X25" s="18"/>
      <c r="Y25" s="18"/>
      <c r="Z25" s="18"/>
      <c r="AA25" s="18"/>
      <c r="AB25" s="18"/>
      <c r="AC25" s="18"/>
      <c r="AD25" s="18"/>
      <c r="AE25" s="18"/>
      <c r="AF25" s="18"/>
      <c r="AG25" s="18"/>
      <c r="AH25" s="18"/>
      <c r="AI25" s="18"/>
      <c r="AJ25" s="18"/>
      <c r="AK25" s="18"/>
      <c r="AL25" s="18"/>
      <c r="AM25" s="18"/>
      <c r="AN25" s="18"/>
      <c r="AO25" s="20"/>
      <c r="AP25" s="18"/>
      <c r="AQ25" s="18"/>
      <c r="AR25" s="18"/>
      <c r="AS25" s="18"/>
      <c r="AT25" s="18"/>
      <c r="AU25" s="18"/>
      <c r="AV25" s="18"/>
      <c r="AW25" s="18"/>
      <c r="AX25" s="20"/>
      <c r="AY25" s="11"/>
    </row>
    <row r="26" spans="1:51" ht="15" customHeight="1">
      <c r="A26" s="329"/>
      <c r="B26" s="330"/>
      <c r="C26" s="330"/>
      <c r="D26" s="331"/>
      <c r="E26" s="50"/>
      <c r="F26" s="332"/>
      <c r="G26" s="332"/>
      <c r="H26" s="332"/>
      <c r="I26" s="332"/>
      <c r="J26" s="332"/>
      <c r="K26" s="332"/>
      <c r="L26" s="332"/>
      <c r="M26" s="332"/>
      <c r="N26" s="332"/>
      <c r="O26" s="332"/>
      <c r="P26" s="332"/>
      <c r="Q26" s="333"/>
      <c r="R26" s="51"/>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3"/>
      <c r="AP26" s="52"/>
      <c r="AQ26" s="332"/>
      <c r="AR26" s="332"/>
      <c r="AS26" s="332"/>
      <c r="AT26" s="332"/>
      <c r="AU26" s="332"/>
      <c r="AV26" s="332"/>
      <c r="AW26" s="332"/>
      <c r="AX26" s="333"/>
      <c r="AY26" s="11"/>
    </row>
    <row r="27" spans="1:51" ht="5.0999999999999996" customHeight="1">
      <c r="A27" s="19"/>
      <c r="B27" s="18"/>
      <c r="C27" s="18"/>
      <c r="D27" s="20"/>
      <c r="E27" s="19"/>
      <c r="F27" s="52"/>
      <c r="G27" s="52"/>
      <c r="H27" s="52"/>
      <c r="I27" s="52"/>
      <c r="J27" s="52"/>
      <c r="K27" s="52"/>
      <c r="L27" s="52"/>
      <c r="M27" s="52"/>
      <c r="N27" s="52"/>
      <c r="O27" s="52"/>
      <c r="P27" s="52"/>
      <c r="Q27" s="53"/>
      <c r="R27" s="51"/>
      <c r="S27" s="52"/>
      <c r="T27" s="52"/>
      <c r="U27" s="52"/>
      <c r="V27" s="52"/>
      <c r="W27" s="52"/>
      <c r="X27" s="52"/>
      <c r="Y27" s="52"/>
      <c r="Z27" s="52"/>
      <c r="AA27" s="52"/>
      <c r="AB27" s="52"/>
      <c r="AC27" s="52"/>
      <c r="AD27" s="52"/>
      <c r="AE27" s="52"/>
      <c r="AF27" s="52"/>
      <c r="AG27" s="52"/>
      <c r="AH27" s="52"/>
      <c r="AI27" s="52"/>
      <c r="AJ27" s="52"/>
      <c r="AK27" s="52"/>
      <c r="AL27" s="52"/>
      <c r="AM27" s="52"/>
      <c r="AN27" s="52"/>
      <c r="AO27" s="53"/>
      <c r="AP27" s="52"/>
      <c r="AQ27" s="52"/>
      <c r="AR27" s="52"/>
      <c r="AS27" s="52"/>
      <c r="AT27" s="52"/>
      <c r="AU27" s="52"/>
      <c r="AV27" s="52"/>
      <c r="AW27" s="52"/>
      <c r="AX27" s="53"/>
      <c r="AY27" s="11"/>
    </row>
    <row r="28" spans="1:51" ht="15" customHeight="1">
      <c r="A28" s="329"/>
      <c r="B28" s="330"/>
      <c r="C28" s="330"/>
      <c r="D28" s="331"/>
      <c r="E28" s="50"/>
      <c r="F28" s="332"/>
      <c r="G28" s="332"/>
      <c r="H28" s="332"/>
      <c r="I28" s="332"/>
      <c r="J28" s="332"/>
      <c r="K28" s="332"/>
      <c r="L28" s="332"/>
      <c r="M28" s="332"/>
      <c r="N28" s="332"/>
      <c r="O28" s="332"/>
      <c r="P28" s="332"/>
      <c r="Q28" s="333"/>
      <c r="R28" s="51"/>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3"/>
      <c r="AP28" s="52"/>
      <c r="AQ28" s="332"/>
      <c r="AR28" s="332"/>
      <c r="AS28" s="332"/>
      <c r="AT28" s="332"/>
      <c r="AU28" s="332"/>
      <c r="AV28" s="332"/>
      <c r="AW28" s="332"/>
      <c r="AX28" s="333"/>
      <c r="AY28" s="11"/>
    </row>
    <row r="29" spans="1:51" ht="5.0999999999999996" customHeight="1">
      <c r="A29" s="19"/>
      <c r="B29" s="18"/>
      <c r="C29" s="18"/>
      <c r="D29" s="20"/>
      <c r="E29" s="19"/>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2"/>
      <c r="AG29" s="52"/>
      <c r="AH29" s="52"/>
      <c r="AI29" s="52"/>
      <c r="AJ29" s="52"/>
      <c r="AK29" s="52"/>
      <c r="AL29" s="52"/>
      <c r="AM29" s="52"/>
      <c r="AN29" s="52"/>
      <c r="AO29" s="53"/>
      <c r="AP29" s="52"/>
      <c r="AQ29" s="52"/>
      <c r="AR29" s="52"/>
      <c r="AS29" s="52"/>
      <c r="AT29" s="52"/>
      <c r="AU29" s="52"/>
      <c r="AV29" s="52"/>
      <c r="AW29" s="52"/>
      <c r="AX29" s="53"/>
      <c r="AY29" s="11"/>
    </row>
    <row r="30" spans="1:51" ht="15" customHeight="1">
      <c r="A30" s="329"/>
      <c r="B30" s="330"/>
      <c r="C30" s="330"/>
      <c r="D30" s="331"/>
      <c r="E30" s="50"/>
      <c r="F30" s="332"/>
      <c r="G30" s="332"/>
      <c r="H30" s="332"/>
      <c r="I30" s="332"/>
      <c r="J30" s="332"/>
      <c r="K30" s="332"/>
      <c r="L30" s="332"/>
      <c r="M30" s="332"/>
      <c r="N30" s="332"/>
      <c r="O30" s="332"/>
      <c r="P30" s="332"/>
      <c r="Q30" s="333"/>
      <c r="R30" s="51"/>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3"/>
      <c r="AP30" s="52"/>
      <c r="AQ30" s="332"/>
      <c r="AR30" s="332"/>
      <c r="AS30" s="332"/>
      <c r="AT30" s="332"/>
      <c r="AU30" s="332"/>
      <c r="AV30" s="332"/>
      <c r="AW30" s="332"/>
      <c r="AX30" s="333"/>
      <c r="AY30" s="11"/>
    </row>
    <row r="31" spans="1:51" ht="5.0999999999999996" customHeight="1">
      <c r="A31" s="19"/>
      <c r="B31" s="18"/>
      <c r="C31" s="18"/>
      <c r="D31" s="20"/>
      <c r="E31" s="19"/>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2"/>
      <c r="AG31" s="52"/>
      <c r="AH31" s="52"/>
      <c r="AI31" s="52"/>
      <c r="AJ31" s="52"/>
      <c r="AK31" s="52"/>
      <c r="AL31" s="52"/>
      <c r="AM31" s="52"/>
      <c r="AN31" s="52"/>
      <c r="AO31" s="53"/>
      <c r="AP31" s="52"/>
      <c r="AQ31" s="52"/>
      <c r="AR31" s="52"/>
      <c r="AS31" s="52"/>
      <c r="AT31" s="52"/>
      <c r="AU31" s="52"/>
      <c r="AV31" s="52"/>
      <c r="AW31" s="52"/>
      <c r="AX31" s="53"/>
      <c r="AY31" s="11"/>
    </row>
    <row r="32" spans="1:51" ht="15" customHeight="1">
      <c r="A32" s="329"/>
      <c r="B32" s="330"/>
      <c r="C32" s="330"/>
      <c r="D32" s="331"/>
      <c r="E32" s="50"/>
      <c r="F32" s="332"/>
      <c r="G32" s="332"/>
      <c r="H32" s="332"/>
      <c r="I32" s="332"/>
      <c r="J32" s="332"/>
      <c r="K32" s="332"/>
      <c r="L32" s="332"/>
      <c r="M32" s="332"/>
      <c r="N32" s="332"/>
      <c r="O32" s="332"/>
      <c r="P32" s="332"/>
      <c r="Q32" s="333"/>
      <c r="R32" s="51"/>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3"/>
      <c r="AP32" s="52"/>
      <c r="AQ32" s="332"/>
      <c r="AR32" s="332"/>
      <c r="AS32" s="332"/>
      <c r="AT32" s="332"/>
      <c r="AU32" s="332"/>
      <c r="AV32" s="332"/>
      <c r="AW32" s="332"/>
      <c r="AX32" s="333"/>
      <c r="AY32" s="11"/>
    </row>
    <row r="33" spans="1:51" ht="5.0999999999999996" customHeight="1">
      <c r="A33" s="19"/>
      <c r="B33" s="18"/>
      <c r="C33" s="18"/>
      <c r="D33" s="20"/>
      <c r="E33" s="19"/>
      <c r="F33" s="52"/>
      <c r="G33" s="52"/>
      <c r="H33" s="52"/>
      <c r="I33" s="52"/>
      <c r="J33" s="52"/>
      <c r="K33" s="52"/>
      <c r="L33" s="52"/>
      <c r="M33" s="52"/>
      <c r="N33" s="52"/>
      <c r="O33" s="52"/>
      <c r="P33" s="52"/>
      <c r="Q33" s="53"/>
      <c r="R33" s="51"/>
      <c r="S33" s="52"/>
      <c r="T33" s="52"/>
      <c r="U33" s="52"/>
      <c r="V33" s="52"/>
      <c r="W33" s="52"/>
      <c r="X33" s="52"/>
      <c r="Y33" s="52"/>
      <c r="Z33" s="52"/>
      <c r="AA33" s="52"/>
      <c r="AB33" s="52"/>
      <c r="AC33" s="52"/>
      <c r="AD33" s="52"/>
      <c r="AE33" s="52"/>
      <c r="AF33" s="52"/>
      <c r="AG33" s="52"/>
      <c r="AH33" s="52"/>
      <c r="AI33" s="52"/>
      <c r="AJ33" s="52"/>
      <c r="AK33" s="52"/>
      <c r="AL33" s="52"/>
      <c r="AM33" s="52"/>
      <c r="AN33" s="52"/>
      <c r="AO33" s="53"/>
      <c r="AP33" s="52"/>
      <c r="AQ33" s="52"/>
      <c r="AR33" s="52"/>
      <c r="AS33" s="52"/>
      <c r="AT33" s="52"/>
      <c r="AU33" s="52"/>
      <c r="AV33" s="52"/>
      <c r="AW33" s="52"/>
      <c r="AX33" s="53"/>
      <c r="AY33" s="11"/>
    </row>
    <row r="34" spans="1:51" ht="15" customHeight="1">
      <c r="A34" s="329"/>
      <c r="B34" s="330"/>
      <c r="C34" s="330"/>
      <c r="D34" s="331"/>
      <c r="E34" s="50"/>
      <c r="F34" s="332"/>
      <c r="G34" s="332"/>
      <c r="H34" s="332"/>
      <c r="I34" s="332"/>
      <c r="J34" s="332"/>
      <c r="K34" s="332"/>
      <c r="L34" s="332"/>
      <c r="M34" s="332"/>
      <c r="N34" s="332"/>
      <c r="O34" s="332"/>
      <c r="P34" s="332"/>
      <c r="Q34" s="333"/>
      <c r="R34" s="51"/>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3"/>
      <c r="AP34" s="52"/>
      <c r="AQ34" s="332"/>
      <c r="AR34" s="332"/>
      <c r="AS34" s="332"/>
      <c r="AT34" s="332"/>
      <c r="AU34" s="332"/>
      <c r="AV34" s="332"/>
      <c r="AW34" s="332"/>
      <c r="AX34" s="333"/>
      <c r="AY34" s="11"/>
    </row>
    <row r="35" spans="1:51" ht="5.0999999999999996" customHeight="1">
      <c r="A35" s="19"/>
      <c r="B35" s="18"/>
      <c r="C35" s="18"/>
      <c r="D35" s="20"/>
      <c r="E35" s="19"/>
      <c r="F35" s="52"/>
      <c r="G35" s="52"/>
      <c r="H35" s="52"/>
      <c r="I35" s="52"/>
      <c r="J35" s="52"/>
      <c r="K35" s="52"/>
      <c r="L35" s="52"/>
      <c r="M35" s="52"/>
      <c r="N35" s="52"/>
      <c r="O35" s="52"/>
      <c r="P35" s="52"/>
      <c r="Q35" s="53"/>
      <c r="R35" s="51"/>
      <c r="S35" s="52"/>
      <c r="T35" s="52"/>
      <c r="U35" s="52"/>
      <c r="V35" s="52"/>
      <c r="W35" s="52"/>
      <c r="X35" s="52"/>
      <c r="Y35" s="52"/>
      <c r="Z35" s="52"/>
      <c r="AA35" s="52"/>
      <c r="AB35" s="52"/>
      <c r="AC35" s="52"/>
      <c r="AD35" s="52"/>
      <c r="AE35" s="52"/>
      <c r="AF35" s="52"/>
      <c r="AG35" s="52"/>
      <c r="AH35" s="52"/>
      <c r="AI35" s="52"/>
      <c r="AJ35" s="52"/>
      <c r="AK35" s="52"/>
      <c r="AL35" s="52"/>
      <c r="AM35" s="52"/>
      <c r="AN35" s="52"/>
      <c r="AO35" s="53"/>
      <c r="AP35" s="52"/>
      <c r="AQ35" s="52"/>
      <c r="AR35" s="52"/>
      <c r="AS35" s="52"/>
      <c r="AT35" s="52"/>
      <c r="AU35" s="52"/>
      <c r="AV35" s="52"/>
      <c r="AW35" s="52"/>
      <c r="AX35" s="53"/>
      <c r="AY35" s="11"/>
    </row>
    <row r="36" spans="1:51" ht="15" customHeight="1">
      <c r="A36" s="329"/>
      <c r="B36" s="330"/>
      <c r="C36" s="330"/>
      <c r="D36" s="331"/>
      <c r="E36" s="50"/>
      <c r="F36" s="332"/>
      <c r="G36" s="332"/>
      <c r="H36" s="332"/>
      <c r="I36" s="332"/>
      <c r="J36" s="332"/>
      <c r="K36" s="332"/>
      <c r="L36" s="332"/>
      <c r="M36" s="332"/>
      <c r="N36" s="332"/>
      <c r="O36" s="332"/>
      <c r="P36" s="332"/>
      <c r="Q36" s="333"/>
      <c r="R36" s="51"/>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3"/>
      <c r="AP36" s="52"/>
      <c r="AQ36" s="332"/>
      <c r="AR36" s="332"/>
      <c r="AS36" s="332"/>
      <c r="AT36" s="332"/>
      <c r="AU36" s="332"/>
      <c r="AV36" s="332"/>
      <c r="AW36" s="332"/>
      <c r="AX36" s="333"/>
      <c r="AY36" s="11"/>
    </row>
    <row r="37" spans="1:51" ht="5.0999999999999996" customHeight="1">
      <c r="A37" s="19"/>
      <c r="B37" s="18"/>
      <c r="C37" s="18"/>
      <c r="D37" s="20"/>
      <c r="E37" s="19"/>
      <c r="F37" s="52"/>
      <c r="G37" s="52"/>
      <c r="H37" s="52"/>
      <c r="I37" s="52"/>
      <c r="J37" s="52"/>
      <c r="K37" s="52"/>
      <c r="L37" s="52"/>
      <c r="M37" s="52"/>
      <c r="N37" s="52"/>
      <c r="O37" s="52"/>
      <c r="P37" s="52"/>
      <c r="Q37" s="53"/>
      <c r="R37" s="51"/>
      <c r="S37" s="52"/>
      <c r="T37" s="52"/>
      <c r="U37" s="52"/>
      <c r="V37" s="52"/>
      <c r="W37" s="52"/>
      <c r="X37" s="52"/>
      <c r="Y37" s="52"/>
      <c r="Z37" s="52"/>
      <c r="AA37" s="52"/>
      <c r="AB37" s="52"/>
      <c r="AC37" s="52"/>
      <c r="AD37" s="52"/>
      <c r="AE37" s="52"/>
      <c r="AF37" s="52"/>
      <c r="AG37" s="52"/>
      <c r="AH37" s="52"/>
      <c r="AI37" s="52"/>
      <c r="AJ37" s="52"/>
      <c r="AK37" s="52"/>
      <c r="AL37" s="52"/>
      <c r="AM37" s="52"/>
      <c r="AN37" s="52"/>
      <c r="AO37" s="53"/>
      <c r="AP37" s="52"/>
      <c r="AQ37" s="52"/>
      <c r="AR37" s="52"/>
      <c r="AS37" s="52"/>
      <c r="AT37" s="52"/>
      <c r="AU37" s="52"/>
      <c r="AV37" s="52"/>
      <c r="AW37" s="52"/>
      <c r="AX37" s="53"/>
      <c r="AY37" s="11"/>
    </row>
    <row r="38" spans="1:51" ht="15" customHeight="1">
      <c r="A38" s="329"/>
      <c r="B38" s="330"/>
      <c r="C38" s="330"/>
      <c r="D38" s="331"/>
      <c r="E38" s="50"/>
      <c r="F38" s="332"/>
      <c r="G38" s="332"/>
      <c r="H38" s="332"/>
      <c r="I38" s="332"/>
      <c r="J38" s="332"/>
      <c r="K38" s="332"/>
      <c r="L38" s="332"/>
      <c r="M38" s="332"/>
      <c r="N38" s="332"/>
      <c r="O38" s="332"/>
      <c r="P38" s="332"/>
      <c r="Q38" s="333"/>
      <c r="R38" s="51"/>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c r="AP38" s="52"/>
      <c r="AQ38" s="332"/>
      <c r="AR38" s="332"/>
      <c r="AS38" s="332"/>
      <c r="AT38" s="332"/>
      <c r="AU38" s="332"/>
      <c r="AV38" s="332"/>
      <c r="AW38" s="332"/>
      <c r="AX38" s="333"/>
      <c r="AY38" s="11"/>
    </row>
    <row r="39" spans="1:51" ht="5.0999999999999996" customHeight="1">
      <c r="A39" s="19"/>
      <c r="B39" s="18"/>
      <c r="C39" s="18"/>
      <c r="D39" s="20"/>
      <c r="E39" s="19"/>
      <c r="F39" s="52"/>
      <c r="G39" s="52"/>
      <c r="H39" s="52"/>
      <c r="I39" s="52"/>
      <c r="J39" s="52"/>
      <c r="K39" s="52"/>
      <c r="L39" s="52"/>
      <c r="M39" s="52"/>
      <c r="N39" s="52"/>
      <c r="O39" s="52"/>
      <c r="P39" s="52"/>
      <c r="Q39" s="53"/>
      <c r="R39" s="51"/>
      <c r="S39" s="52"/>
      <c r="T39" s="52"/>
      <c r="U39" s="52"/>
      <c r="V39" s="52"/>
      <c r="W39" s="52"/>
      <c r="X39" s="52"/>
      <c r="Y39" s="52"/>
      <c r="Z39" s="52"/>
      <c r="AA39" s="52"/>
      <c r="AB39" s="52"/>
      <c r="AC39" s="52"/>
      <c r="AD39" s="52"/>
      <c r="AE39" s="52"/>
      <c r="AF39" s="52"/>
      <c r="AG39" s="52"/>
      <c r="AH39" s="52"/>
      <c r="AI39" s="52"/>
      <c r="AJ39" s="52"/>
      <c r="AK39" s="52"/>
      <c r="AL39" s="52"/>
      <c r="AM39" s="52"/>
      <c r="AN39" s="52"/>
      <c r="AO39" s="53"/>
      <c r="AP39" s="52"/>
      <c r="AQ39" s="52"/>
      <c r="AR39" s="52"/>
      <c r="AS39" s="52"/>
      <c r="AT39" s="52"/>
      <c r="AU39" s="52"/>
      <c r="AV39" s="52"/>
      <c r="AW39" s="52"/>
      <c r="AX39" s="53"/>
      <c r="AY39" s="11"/>
    </row>
    <row r="40" spans="1:51" ht="15" customHeight="1">
      <c r="A40" s="329"/>
      <c r="B40" s="330"/>
      <c r="C40" s="330"/>
      <c r="D40" s="331"/>
      <c r="E40" s="50"/>
      <c r="F40" s="332"/>
      <c r="G40" s="332"/>
      <c r="H40" s="332"/>
      <c r="I40" s="332"/>
      <c r="J40" s="332"/>
      <c r="K40" s="332"/>
      <c r="L40" s="332"/>
      <c r="M40" s="332"/>
      <c r="N40" s="332"/>
      <c r="O40" s="332"/>
      <c r="P40" s="332"/>
      <c r="Q40" s="333"/>
      <c r="R40" s="51"/>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3"/>
      <c r="AP40" s="52"/>
      <c r="AQ40" s="332"/>
      <c r="AR40" s="332"/>
      <c r="AS40" s="332"/>
      <c r="AT40" s="332"/>
      <c r="AU40" s="332"/>
      <c r="AV40" s="332"/>
      <c r="AW40" s="332"/>
      <c r="AX40" s="333"/>
      <c r="AY40" s="11"/>
    </row>
    <row r="41" spans="1:51" ht="5.0999999999999996" customHeight="1">
      <c r="A41" s="19"/>
      <c r="B41" s="18"/>
      <c r="C41" s="18"/>
      <c r="D41" s="20"/>
      <c r="E41" s="19"/>
      <c r="F41" s="52"/>
      <c r="G41" s="52"/>
      <c r="H41" s="52"/>
      <c r="I41" s="52"/>
      <c r="J41" s="52"/>
      <c r="K41" s="52"/>
      <c r="L41" s="52"/>
      <c r="M41" s="52"/>
      <c r="N41" s="52"/>
      <c r="O41" s="52"/>
      <c r="P41" s="52"/>
      <c r="Q41" s="53"/>
      <c r="R41" s="51"/>
      <c r="S41" s="52"/>
      <c r="T41" s="52"/>
      <c r="U41" s="52"/>
      <c r="V41" s="52"/>
      <c r="W41" s="52"/>
      <c r="X41" s="52"/>
      <c r="Y41" s="52"/>
      <c r="Z41" s="52"/>
      <c r="AA41" s="52"/>
      <c r="AB41" s="52"/>
      <c r="AC41" s="52"/>
      <c r="AD41" s="52"/>
      <c r="AE41" s="52"/>
      <c r="AF41" s="52"/>
      <c r="AG41" s="52"/>
      <c r="AH41" s="52"/>
      <c r="AI41" s="52"/>
      <c r="AJ41" s="52"/>
      <c r="AK41" s="52"/>
      <c r="AL41" s="52"/>
      <c r="AM41" s="52"/>
      <c r="AN41" s="52"/>
      <c r="AO41" s="53"/>
      <c r="AP41" s="52"/>
      <c r="AQ41" s="52"/>
      <c r="AR41" s="52"/>
      <c r="AS41" s="52"/>
      <c r="AT41" s="52"/>
      <c r="AU41" s="52"/>
      <c r="AV41" s="52"/>
      <c r="AW41" s="52"/>
      <c r="AX41" s="53"/>
      <c r="AY41" s="11"/>
    </row>
    <row r="42" spans="1:51" ht="15" customHeight="1">
      <c r="A42" s="329"/>
      <c r="B42" s="330"/>
      <c r="C42" s="330"/>
      <c r="D42" s="331"/>
      <c r="E42" s="50"/>
      <c r="F42" s="332"/>
      <c r="G42" s="332"/>
      <c r="H42" s="332"/>
      <c r="I42" s="332"/>
      <c r="J42" s="332"/>
      <c r="K42" s="332"/>
      <c r="L42" s="332"/>
      <c r="M42" s="332"/>
      <c r="N42" s="332"/>
      <c r="O42" s="332"/>
      <c r="P42" s="332"/>
      <c r="Q42" s="333"/>
      <c r="R42" s="51"/>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3"/>
      <c r="AP42" s="52"/>
      <c r="AQ42" s="332"/>
      <c r="AR42" s="332"/>
      <c r="AS42" s="332"/>
      <c r="AT42" s="332"/>
      <c r="AU42" s="332"/>
      <c r="AV42" s="332"/>
      <c r="AW42" s="332"/>
      <c r="AX42" s="333"/>
      <c r="AY42" s="11"/>
    </row>
    <row r="43" spans="1:51" ht="5.0999999999999996" customHeight="1">
      <c r="A43" s="19"/>
      <c r="B43" s="18"/>
      <c r="C43" s="18"/>
      <c r="D43" s="20"/>
      <c r="E43" s="19"/>
      <c r="F43" s="52"/>
      <c r="G43" s="52"/>
      <c r="H43" s="52"/>
      <c r="I43" s="52"/>
      <c r="J43" s="52"/>
      <c r="K43" s="52"/>
      <c r="L43" s="52"/>
      <c r="M43" s="52"/>
      <c r="N43" s="52"/>
      <c r="O43" s="52"/>
      <c r="P43" s="52"/>
      <c r="Q43" s="53"/>
      <c r="R43" s="51"/>
      <c r="S43" s="52"/>
      <c r="T43" s="52"/>
      <c r="U43" s="52"/>
      <c r="V43" s="52"/>
      <c r="W43" s="52"/>
      <c r="X43" s="52"/>
      <c r="Y43" s="52"/>
      <c r="Z43" s="52"/>
      <c r="AA43" s="52"/>
      <c r="AB43" s="52"/>
      <c r="AC43" s="52"/>
      <c r="AD43" s="52"/>
      <c r="AE43" s="52"/>
      <c r="AF43" s="52"/>
      <c r="AG43" s="52"/>
      <c r="AH43" s="52"/>
      <c r="AI43" s="52"/>
      <c r="AJ43" s="52"/>
      <c r="AK43" s="52"/>
      <c r="AL43" s="52"/>
      <c r="AM43" s="52"/>
      <c r="AN43" s="52"/>
      <c r="AO43" s="53"/>
      <c r="AP43" s="52"/>
      <c r="AQ43" s="52"/>
      <c r="AR43" s="52"/>
      <c r="AS43" s="52"/>
      <c r="AT43" s="52"/>
      <c r="AU43" s="52"/>
      <c r="AV43" s="52"/>
      <c r="AW43" s="52"/>
      <c r="AX43" s="53"/>
      <c r="AY43" s="11"/>
    </row>
    <row r="44" spans="1:51" ht="15" customHeight="1">
      <c r="A44" s="329"/>
      <c r="B44" s="330"/>
      <c r="C44" s="330"/>
      <c r="D44" s="331"/>
      <c r="E44" s="50"/>
      <c r="F44" s="332"/>
      <c r="G44" s="332"/>
      <c r="H44" s="332"/>
      <c r="I44" s="332"/>
      <c r="J44" s="332"/>
      <c r="K44" s="332"/>
      <c r="L44" s="332"/>
      <c r="M44" s="332"/>
      <c r="N44" s="332"/>
      <c r="O44" s="332"/>
      <c r="P44" s="332"/>
      <c r="Q44" s="333"/>
      <c r="R44" s="51"/>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3"/>
      <c r="AP44" s="52"/>
      <c r="AQ44" s="332"/>
      <c r="AR44" s="332"/>
      <c r="AS44" s="332"/>
      <c r="AT44" s="332"/>
      <c r="AU44" s="332"/>
      <c r="AV44" s="332"/>
      <c r="AW44" s="332"/>
      <c r="AX44" s="333"/>
      <c r="AY44" s="11"/>
    </row>
    <row r="45" spans="1:51" ht="5.0999999999999996" customHeight="1">
      <c r="A45" s="19"/>
      <c r="B45" s="18"/>
      <c r="C45" s="18"/>
      <c r="D45" s="20"/>
      <c r="E45" s="19"/>
      <c r="F45" s="52"/>
      <c r="G45" s="52"/>
      <c r="H45" s="52"/>
      <c r="I45" s="52"/>
      <c r="J45" s="52"/>
      <c r="K45" s="52"/>
      <c r="L45" s="52"/>
      <c r="M45" s="52"/>
      <c r="N45" s="52"/>
      <c r="O45" s="52"/>
      <c r="P45" s="52"/>
      <c r="Q45" s="53"/>
      <c r="R45" s="51"/>
      <c r="S45" s="52"/>
      <c r="T45" s="52"/>
      <c r="U45" s="52"/>
      <c r="V45" s="52"/>
      <c r="W45" s="52"/>
      <c r="X45" s="52"/>
      <c r="Y45" s="52"/>
      <c r="Z45" s="52"/>
      <c r="AA45" s="52"/>
      <c r="AB45" s="52"/>
      <c r="AC45" s="52"/>
      <c r="AD45" s="52"/>
      <c r="AE45" s="52"/>
      <c r="AF45" s="52"/>
      <c r="AG45" s="52"/>
      <c r="AH45" s="52"/>
      <c r="AI45" s="52"/>
      <c r="AJ45" s="52"/>
      <c r="AK45" s="52"/>
      <c r="AL45" s="52"/>
      <c r="AM45" s="52"/>
      <c r="AN45" s="52"/>
      <c r="AO45" s="53"/>
      <c r="AP45" s="52"/>
      <c r="AQ45" s="52"/>
      <c r="AR45" s="52"/>
      <c r="AS45" s="52"/>
      <c r="AT45" s="52"/>
      <c r="AU45" s="52"/>
      <c r="AV45" s="52"/>
      <c r="AW45" s="52"/>
      <c r="AX45" s="53"/>
      <c r="AY45" s="11"/>
    </row>
    <row r="46" spans="1:51" ht="15" customHeight="1">
      <c r="A46" s="329"/>
      <c r="B46" s="330"/>
      <c r="C46" s="330"/>
      <c r="D46" s="331"/>
      <c r="E46" s="50"/>
      <c r="F46" s="332"/>
      <c r="G46" s="332"/>
      <c r="H46" s="332"/>
      <c r="I46" s="332"/>
      <c r="J46" s="332"/>
      <c r="K46" s="332"/>
      <c r="L46" s="332"/>
      <c r="M46" s="332"/>
      <c r="N46" s="332"/>
      <c r="O46" s="332"/>
      <c r="P46" s="332"/>
      <c r="Q46" s="333"/>
      <c r="R46" s="51"/>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3"/>
      <c r="AP46" s="52"/>
      <c r="AQ46" s="332"/>
      <c r="AR46" s="332"/>
      <c r="AS46" s="332"/>
      <c r="AT46" s="332"/>
      <c r="AU46" s="332"/>
      <c r="AV46" s="332"/>
      <c r="AW46" s="332"/>
      <c r="AX46" s="333"/>
      <c r="AY46" s="11"/>
    </row>
    <row r="47" spans="1:51" ht="5.0999999999999996" customHeight="1">
      <c r="A47" s="19"/>
      <c r="B47" s="18"/>
      <c r="C47" s="18"/>
      <c r="D47" s="20"/>
      <c r="E47" s="19"/>
      <c r="F47" s="52"/>
      <c r="G47" s="52"/>
      <c r="H47" s="52"/>
      <c r="I47" s="52"/>
      <c r="J47" s="52"/>
      <c r="K47" s="52"/>
      <c r="L47" s="52"/>
      <c r="M47" s="52"/>
      <c r="N47" s="52"/>
      <c r="O47" s="52"/>
      <c r="P47" s="52"/>
      <c r="Q47" s="53"/>
      <c r="R47" s="51"/>
      <c r="S47" s="52"/>
      <c r="T47" s="52"/>
      <c r="U47" s="52"/>
      <c r="V47" s="52"/>
      <c r="W47" s="52"/>
      <c r="X47" s="52"/>
      <c r="Y47" s="52"/>
      <c r="Z47" s="52"/>
      <c r="AA47" s="52"/>
      <c r="AB47" s="52"/>
      <c r="AC47" s="52"/>
      <c r="AD47" s="52"/>
      <c r="AE47" s="52"/>
      <c r="AF47" s="52"/>
      <c r="AG47" s="52"/>
      <c r="AH47" s="52"/>
      <c r="AI47" s="52"/>
      <c r="AJ47" s="52"/>
      <c r="AK47" s="52"/>
      <c r="AL47" s="52"/>
      <c r="AM47" s="52"/>
      <c r="AN47" s="52"/>
      <c r="AO47" s="53"/>
      <c r="AP47" s="52"/>
      <c r="AQ47" s="52"/>
      <c r="AR47" s="52"/>
      <c r="AS47" s="52"/>
      <c r="AT47" s="52"/>
      <c r="AU47" s="52"/>
      <c r="AV47" s="52"/>
      <c r="AW47" s="52"/>
      <c r="AX47" s="53"/>
      <c r="AY47" s="11"/>
    </row>
    <row r="48" spans="1:51" ht="15" customHeight="1">
      <c r="A48" s="329"/>
      <c r="B48" s="330"/>
      <c r="C48" s="330"/>
      <c r="D48" s="331"/>
      <c r="E48" s="50"/>
      <c r="F48" s="332"/>
      <c r="G48" s="332"/>
      <c r="H48" s="332"/>
      <c r="I48" s="332"/>
      <c r="J48" s="332"/>
      <c r="K48" s="332"/>
      <c r="L48" s="332"/>
      <c r="M48" s="332"/>
      <c r="N48" s="332"/>
      <c r="O48" s="332"/>
      <c r="P48" s="332"/>
      <c r="Q48" s="333"/>
      <c r="R48" s="51"/>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3"/>
      <c r="AP48" s="52"/>
      <c r="AQ48" s="332"/>
      <c r="AR48" s="332"/>
      <c r="AS48" s="332"/>
      <c r="AT48" s="332"/>
      <c r="AU48" s="332"/>
      <c r="AV48" s="332"/>
      <c r="AW48" s="332"/>
      <c r="AX48" s="333"/>
      <c r="AY48" s="11"/>
    </row>
    <row r="49" spans="1:51" ht="5.0999999999999996" customHeight="1">
      <c r="A49" s="19"/>
      <c r="B49" s="18"/>
      <c r="C49" s="18"/>
      <c r="D49" s="20"/>
      <c r="E49" s="19"/>
      <c r="F49" s="52"/>
      <c r="G49" s="52"/>
      <c r="H49" s="52"/>
      <c r="I49" s="52"/>
      <c r="J49" s="52"/>
      <c r="K49" s="52"/>
      <c r="L49" s="52"/>
      <c r="M49" s="52"/>
      <c r="N49" s="52"/>
      <c r="O49" s="52"/>
      <c r="P49" s="52"/>
      <c r="Q49" s="53"/>
      <c r="R49" s="51"/>
      <c r="S49" s="52"/>
      <c r="T49" s="52"/>
      <c r="U49" s="52"/>
      <c r="V49" s="52"/>
      <c r="W49" s="52"/>
      <c r="X49" s="52"/>
      <c r="Y49" s="52"/>
      <c r="Z49" s="52"/>
      <c r="AA49" s="52"/>
      <c r="AB49" s="52"/>
      <c r="AC49" s="52"/>
      <c r="AD49" s="52"/>
      <c r="AE49" s="52"/>
      <c r="AF49" s="52"/>
      <c r="AG49" s="52"/>
      <c r="AH49" s="52"/>
      <c r="AI49" s="52"/>
      <c r="AJ49" s="52"/>
      <c r="AK49" s="52"/>
      <c r="AL49" s="52"/>
      <c r="AM49" s="52"/>
      <c r="AN49" s="52"/>
      <c r="AO49" s="53"/>
      <c r="AP49" s="52"/>
      <c r="AQ49" s="52"/>
      <c r="AR49" s="52"/>
      <c r="AS49" s="52"/>
      <c r="AT49" s="52"/>
      <c r="AU49" s="52"/>
      <c r="AV49" s="52"/>
      <c r="AW49" s="52"/>
      <c r="AX49" s="53"/>
      <c r="AY49" s="11"/>
    </row>
    <row r="50" spans="1:51" ht="15" customHeight="1">
      <c r="A50" s="329"/>
      <c r="B50" s="330"/>
      <c r="C50" s="330"/>
      <c r="D50" s="331"/>
      <c r="E50" s="50"/>
      <c r="F50" s="332"/>
      <c r="G50" s="332"/>
      <c r="H50" s="332"/>
      <c r="I50" s="332"/>
      <c r="J50" s="332"/>
      <c r="K50" s="332"/>
      <c r="L50" s="332"/>
      <c r="M50" s="332"/>
      <c r="N50" s="332"/>
      <c r="O50" s="332"/>
      <c r="P50" s="332"/>
      <c r="Q50" s="333"/>
      <c r="R50" s="51"/>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3"/>
      <c r="AP50" s="52"/>
      <c r="AQ50" s="332"/>
      <c r="AR50" s="332"/>
      <c r="AS50" s="332"/>
      <c r="AT50" s="332"/>
      <c r="AU50" s="332"/>
      <c r="AV50" s="332"/>
      <c r="AW50" s="332"/>
      <c r="AX50" s="333"/>
      <c r="AY50" s="11"/>
    </row>
    <row r="51" spans="1:51" ht="5.0999999999999996" customHeight="1">
      <c r="A51" s="19"/>
      <c r="B51" s="18"/>
      <c r="C51" s="18"/>
      <c r="D51" s="20"/>
      <c r="E51" s="19"/>
      <c r="F51" s="52"/>
      <c r="G51" s="52"/>
      <c r="H51" s="52"/>
      <c r="I51" s="52"/>
      <c r="J51" s="52"/>
      <c r="K51" s="52"/>
      <c r="L51" s="52"/>
      <c r="M51" s="52"/>
      <c r="N51" s="52"/>
      <c r="O51" s="52"/>
      <c r="P51" s="52"/>
      <c r="Q51" s="53"/>
      <c r="R51" s="51"/>
      <c r="S51" s="52"/>
      <c r="T51" s="52"/>
      <c r="U51" s="52"/>
      <c r="V51" s="52"/>
      <c r="W51" s="52"/>
      <c r="X51" s="52"/>
      <c r="Y51" s="52"/>
      <c r="Z51" s="52"/>
      <c r="AA51" s="52"/>
      <c r="AB51" s="52"/>
      <c r="AC51" s="52"/>
      <c r="AD51" s="52"/>
      <c r="AE51" s="52"/>
      <c r="AF51" s="52"/>
      <c r="AG51" s="52"/>
      <c r="AH51" s="52"/>
      <c r="AI51" s="52"/>
      <c r="AJ51" s="52"/>
      <c r="AK51" s="52"/>
      <c r="AL51" s="52"/>
      <c r="AM51" s="52"/>
      <c r="AN51" s="52"/>
      <c r="AO51" s="53"/>
      <c r="AP51" s="52"/>
      <c r="AQ51" s="52"/>
      <c r="AR51" s="52"/>
      <c r="AS51" s="52"/>
      <c r="AT51" s="52"/>
      <c r="AU51" s="52"/>
      <c r="AV51" s="52"/>
      <c r="AW51" s="52"/>
      <c r="AX51" s="53"/>
      <c r="AY51" s="11"/>
    </row>
    <row r="52" spans="1:51" ht="15" customHeight="1">
      <c r="A52" s="329"/>
      <c r="B52" s="330"/>
      <c r="C52" s="330"/>
      <c r="D52" s="331"/>
      <c r="E52" s="50"/>
      <c r="F52" s="332"/>
      <c r="G52" s="332"/>
      <c r="H52" s="332"/>
      <c r="I52" s="332"/>
      <c r="J52" s="332"/>
      <c r="K52" s="332"/>
      <c r="L52" s="332"/>
      <c r="M52" s="332"/>
      <c r="N52" s="332"/>
      <c r="O52" s="332"/>
      <c r="P52" s="332"/>
      <c r="Q52" s="333"/>
      <c r="R52" s="51"/>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3"/>
      <c r="AP52" s="52"/>
      <c r="AQ52" s="332"/>
      <c r="AR52" s="332"/>
      <c r="AS52" s="332"/>
      <c r="AT52" s="332"/>
      <c r="AU52" s="332"/>
      <c r="AV52" s="332"/>
      <c r="AW52" s="332"/>
      <c r="AX52" s="333"/>
      <c r="AY52" s="11"/>
    </row>
    <row r="53" spans="1:51" ht="5.0999999999999996" customHeight="1">
      <c r="A53" s="19"/>
      <c r="B53" s="18"/>
      <c r="C53" s="18"/>
      <c r="D53" s="20"/>
      <c r="E53" s="19"/>
      <c r="F53" s="52"/>
      <c r="G53" s="52"/>
      <c r="H53" s="52"/>
      <c r="I53" s="52"/>
      <c r="J53" s="52"/>
      <c r="K53" s="52"/>
      <c r="L53" s="52"/>
      <c r="M53" s="52"/>
      <c r="N53" s="52"/>
      <c r="O53" s="52"/>
      <c r="P53" s="52"/>
      <c r="Q53" s="53"/>
      <c r="R53" s="51"/>
      <c r="S53" s="52"/>
      <c r="T53" s="52"/>
      <c r="U53" s="52"/>
      <c r="V53" s="52"/>
      <c r="W53" s="52"/>
      <c r="X53" s="52"/>
      <c r="Y53" s="52"/>
      <c r="Z53" s="52"/>
      <c r="AA53" s="52"/>
      <c r="AB53" s="52"/>
      <c r="AC53" s="52"/>
      <c r="AD53" s="52"/>
      <c r="AE53" s="52"/>
      <c r="AF53" s="52"/>
      <c r="AG53" s="52"/>
      <c r="AH53" s="52"/>
      <c r="AI53" s="52"/>
      <c r="AJ53" s="52"/>
      <c r="AK53" s="52"/>
      <c r="AL53" s="52"/>
      <c r="AM53" s="52"/>
      <c r="AN53" s="52"/>
      <c r="AO53" s="53"/>
      <c r="AP53" s="52"/>
      <c r="AQ53" s="52"/>
      <c r="AR53" s="52"/>
      <c r="AS53" s="52"/>
      <c r="AT53" s="52"/>
      <c r="AU53" s="52"/>
      <c r="AV53" s="52"/>
      <c r="AW53" s="52"/>
      <c r="AX53" s="53"/>
      <c r="AY53" s="11"/>
    </row>
    <row r="54" spans="1:51" ht="15" customHeight="1">
      <c r="A54" s="329"/>
      <c r="B54" s="330"/>
      <c r="C54" s="330"/>
      <c r="D54" s="331"/>
      <c r="E54" s="50"/>
      <c r="F54" s="332"/>
      <c r="G54" s="332"/>
      <c r="H54" s="332"/>
      <c r="I54" s="332"/>
      <c r="J54" s="332"/>
      <c r="K54" s="332"/>
      <c r="L54" s="332"/>
      <c r="M54" s="332"/>
      <c r="N54" s="332"/>
      <c r="O54" s="332"/>
      <c r="P54" s="332"/>
      <c r="Q54" s="333"/>
      <c r="R54" s="51"/>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3"/>
      <c r="AP54" s="52"/>
      <c r="AQ54" s="332"/>
      <c r="AR54" s="332"/>
      <c r="AS54" s="332"/>
      <c r="AT54" s="332"/>
      <c r="AU54" s="332"/>
      <c r="AV54" s="332"/>
      <c r="AW54" s="332"/>
      <c r="AX54" s="333"/>
      <c r="AY54" s="11"/>
    </row>
    <row r="55" spans="1:51" ht="5.0999999999999996" customHeight="1">
      <c r="A55" s="19"/>
      <c r="B55" s="18"/>
      <c r="C55" s="18"/>
      <c r="D55" s="20"/>
      <c r="E55" s="19"/>
      <c r="F55" s="52"/>
      <c r="G55" s="52"/>
      <c r="H55" s="52"/>
      <c r="I55" s="52"/>
      <c r="J55" s="52"/>
      <c r="K55" s="52"/>
      <c r="L55" s="52"/>
      <c r="M55" s="52"/>
      <c r="N55" s="52"/>
      <c r="O55" s="52"/>
      <c r="P55" s="52"/>
      <c r="Q55" s="53"/>
      <c r="R55" s="51"/>
      <c r="S55" s="52"/>
      <c r="T55" s="52"/>
      <c r="U55" s="52"/>
      <c r="V55" s="52"/>
      <c r="W55" s="52"/>
      <c r="X55" s="52"/>
      <c r="Y55" s="52"/>
      <c r="Z55" s="52"/>
      <c r="AA55" s="52"/>
      <c r="AB55" s="52"/>
      <c r="AC55" s="52"/>
      <c r="AD55" s="52"/>
      <c r="AE55" s="52"/>
      <c r="AF55" s="52"/>
      <c r="AG55" s="52"/>
      <c r="AH55" s="52"/>
      <c r="AI55" s="52"/>
      <c r="AJ55" s="52"/>
      <c r="AK55" s="52"/>
      <c r="AL55" s="52"/>
      <c r="AM55" s="52"/>
      <c r="AN55" s="52"/>
      <c r="AO55" s="53"/>
      <c r="AP55" s="52"/>
      <c r="AQ55" s="52"/>
      <c r="AR55" s="52"/>
      <c r="AS55" s="52"/>
      <c r="AT55" s="52"/>
      <c r="AU55" s="52"/>
      <c r="AV55" s="52"/>
      <c r="AW55" s="52"/>
      <c r="AX55" s="53"/>
      <c r="AY55" s="11"/>
    </row>
    <row r="56" spans="1:51" ht="15" customHeight="1">
      <c r="A56" s="329"/>
      <c r="B56" s="330"/>
      <c r="C56" s="330"/>
      <c r="D56" s="331"/>
      <c r="E56" s="50"/>
      <c r="F56" s="332"/>
      <c r="G56" s="332"/>
      <c r="H56" s="332"/>
      <c r="I56" s="332"/>
      <c r="J56" s="332"/>
      <c r="K56" s="332"/>
      <c r="L56" s="332"/>
      <c r="M56" s="332"/>
      <c r="N56" s="332"/>
      <c r="O56" s="332"/>
      <c r="P56" s="332"/>
      <c r="Q56" s="333"/>
      <c r="R56" s="51"/>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3"/>
      <c r="AP56" s="52"/>
      <c r="AQ56" s="332"/>
      <c r="AR56" s="332"/>
      <c r="AS56" s="332"/>
      <c r="AT56" s="332"/>
      <c r="AU56" s="332"/>
      <c r="AV56" s="332"/>
      <c r="AW56" s="332"/>
      <c r="AX56" s="333"/>
      <c r="AY56" s="11"/>
    </row>
    <row r="57" spans="1:51" ht="5.0999999999999996" customHeight="1">
      <c r="A57" s="19"/>
      <c r="B57" s="18"/>
      <c r="C57" s="18"/>
      <c r="D57" s="20"/>
      <c r="E57" s="19"/>
      <c r="F57" s="52"/>
      <c r="G57" s="52"/>
      <c r="H57" s="52"/>
      <c r="I57" s="52"/>
      <c r="J57" s="52"/>
      <c r="K57" s="52"/>
      <c r="L57" s="52"/>
      <c r="M57" s="52"/>
      <c r="N57" s="52"/>
      <c r="O57" s="52"/>
      <c r="P57" s="52"/>
      <c r="Q57" s="53"/>
      <c r="R57" s="51"/>
      <c r="S57" s="52"/>
      <c r="T57" s="52"/>
      <c r="U57" s="52"/>
      <c r="V57" s="52"/>
      <c r="W57" s="52"/>
      <c r="X57" s="52"/>
      <c r="Y57" s="52"/>
      <c r="Z57" s="52"/>
      <c r="AA57" s="52"/>
      <c r="AB57" s="52"/>
      <c r="AC57" s="52"/>
      <c r="AD57" s="52"/>
      <c r="AE57" s="52"/>
      <c r="AF57" s="52"/>
      <c r="AG57" s="52"/>
      <c r="AH57" s="52"/>
      <c r="AI57" s="52"/>
      <c r="AJ57" s="52"/>
      <c r="AK57" s="52"/>
      <c r="AL57" s="52"/>
      <c r="AM57" s="52"/>
      <c r="AN57" s="52"/>
      <c r="AO57" s="53"/>
      <c r="AP57" s="52"/>
      <c r="AQ57" s="52"/>
      <c r="AR57" s="52"/>
      <c r="AS57" s="52"/>
      <c r="AT57" s="52"/>
      <c r="AU57" s="52"/>
      <c r="AV57" s="52"/>
      <c r="AW57" s="52"/>
      <c r="AX57" s="53"/>
      <c r="AY57" s="11"/>
    </row>
    <row r="58" spans="1:51" ht="15" customHeight="1">
      <c r="A58" s="329"/>
      <c r="B58" s="330"/>
      <c r="C58" s="330"/>
      <c r="D58" s="331"/>
      <c r="E58" s="50"/>
      <c r="F58" s="332"/>
      <c r="G58" s="332"/>
      <c r="H58" s="332"/>
      <c r="I58" s="332"/>
      <c r="J58" s="332"/>
      <c r="K58" s="332"/>
      <c r="L58" s="332"/>
      <c r="M58" s="332"/>
      <c r="N58" s="332"/>
      <c r="O58" s="332"/>
      <c r="P58" s="332"/>
      <c r="Q58" s="333"/>
      <c r="R58" s="51"/>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3"/>
      <c r="AP58" s="52"/>
      <c r="AQ58" s="332"/>
      <c r="AR58" s="332"/>
      <c r="AS58" s="332"/>
      <c r="AT58" s="332"/>
      <c r="AU58" s="332"/>
      <c r="AV58" s="332"/>
      <c r="AW58" s="332"/>
      <c r="AX58" s="333"/>
      <c r="AY58" s="11"/>
    </row>
    <row r="59" spans="1:51" ht="5.0999999999999996" customHeight="1">
      <c r="A59" s="19"/>
      <c r="B59" s="18"/>
      <c r="C59" s="18"/>
      <c r="D59" s="20"/>
      <c r="E59" s="19"/>
      <c r="F59" s="52"/>
      <c r="G59" s="52"/>
      <c r="H59" s="52"/>
      <c r="I59" s="52"/>
      <c r="J59" s="52"/>
      <c r="K59" s="52"/>
      <c r="L59" s="52"/>
      <c r="M59" s="52"/>
      <c r="N59" s="52"/>
      <c r="O59" s="52"/>
      <c r="P59" s="52"/>
      <c r="Q59" s="53"/>
      <c r="R59" s="51"/>
      <c r="S59" s="52"/>
      <c r="T59" s="52"/>
      <c r="U59" s="52"/>
      <c r="V59" s="52"/>
      <c r="W59" s="52"/>
      <c r="X59" s="52"/>
      <c r="Y59" s="52"/>
      <c r="Z59" s="52"/>
      <c r="AA59" s="52"/>
      <c r="AB59" s="52"/>
      <c r="AC59" s="52"/>
      <c r="AD59" s="52"/>
      <c r="AE59" s="52"/>
      <c r="AF59" s="52"/>
      <c r="AG59" s="52"/>
      <c r="AH59" s="52"/>
      <c r="AI59" s="52"/>
      <c r="AJ59" s="52"/>
      <c r="AK59" s="52"/>
      <c r="AL59" s="52"/>
      <c r="AM59" s="52"/>
      <c r="AN59" s="52"/>
      <c r="AO59" s="53"/>
      <c r="AP59" s="52"/>
      <c r="AQ59" s="52"/>
      <c r="AR59" s="52"/>
      <c r="AS59" s="52"/>
      <c r="AT59" s="52"/>
      <c r="AU59" s="52"/>
      <c r="AV59" s="52"/>
      <c r="AW59" s="52"/>
      <c r="AX59" s="53"/>
      <c r="AY59" s="11"/>
    </row>
    <row r="60" spans="1:51" ht="15" customHeight="1">
      <c r="A60" s="329"/>
      <c r="B60" s="330"/>
      <c r="C60" s="330"/>
      <c r="D60" s="331"/>
      <c r="E60" s="50"/>
      <c r="F60" s="332"/>
      <c r="G60" s="332"/>
      <c r="H60" s="332"/>
      <c r="I60" s="332"/>
      <c r="J60" s="332"/>
      <c r="K60" s="332"/>
      <c r="L60" s="332"/>
      <c r="M60" s="332"/>
      <c r="N60" s="332"/>
      <c r="O60" s="332"/>
      <c r="P60" s="332"/>
      <c r="Q60" s="333"/>
      <c r="R60" s="51"/>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3"/>
      <c r="AP60" s="52"/>
      <c r="AQ60" s="332"/>
      <c r="AR60" s="332"/>
      <c r="AS60" s="332"/>
      <c r="AT60" s="332"/>
      <c r="AU60" s="332"/>
      <c r="AV60" s="332"/>
      <c r="AW60" s="332"/>
      <c r="AX60" s="333"/>
      <c r="AY60" s="11"/>
    </row>
    <row r="61" spans="1:51" ht="5.0999999999999996" customHeight="1">
      <c r="A61" s="19"/>
      <c r="B61" s="18"/>
      <c r="C61" s="18"/>
      <c r="D61" s="20"/>
      <c r="E61" s="19"/>
      <c r="F61" s="52"/>
      <c r="G61" s="52"/>
      <c r="H61" s="52"/>
      <c r="I61" s="52"/>
      <c r="J61" s="52"/>
      <c r="K61" s="52"/>
      <c r="L61" s="52"/>
      <c r="M61" s="52"/>
      <c r="N61" s="52"/>
      <c r="O61" s="52"/>
      <c r="P61" s="52"/>
      <c r="Q61" s="53"/>
      <c r="R61" s="51"/>
      <c r="S61" s="52"/>
      <c r="T61" s="52"/>
      <c r="U61" s="52"/>
      <c r="V61" s="52"/>
      <c r="W61" s="52"/>
      <c r="X61" s="52"/>
      <c r="Y61" s="52"/>
      <c r="Z61" s="52"/>
      <c r="AA61" s="52"/>
      <c r="AB61" s="52"/>
      <c r="AC61" s="52"/>
      <c r="AD61" s="52"/>
      <c r="AE61" s="52"/>
      <c r="AF61" s="52"/>
      <c r="AG61" s="52"/>
      <c r="AH61" s="52"/>
      <c r="AI61" s="52"/>
      <c r="AJ61" s="52"/>
      <c r="AK61" s="52"/>
      <c r="AL61" s="52"/>
      <c r="AM61" s="52"/>
      <c r="AN61" s="52"/>
      <c r="AO61" s="53"/>
      <c r="AP61" s="52"/>
      <c r="AQ61" s="52"/>
      <c r="AR61" s="52"/>
      <c r="AS61" s="52"/>
      <c r="AT61" s="52"/>
      <c r="AU61" s="52"/>
      <c r="AV61" s="52"/>
      <c r="AW61" s="52"/>
      <c r="AX61" s="53"/>
      <c r="AY61" s="11"/>
    </row>
    <row r="62" spans="1:51" ht="15" customHeight="1">
      <c r="A62" s="329"/>
      <c r="B62" s="330"/>
      <c r="C62" s="330"/>
      <c r="D62" s="331"/>
      <c r="E62" s="50"/>
      <c r="F62" s="332"/>
      <c r="G62" s="332"/>
      <c r="H62" s="332"/>
      <c r="I62" s="332"/>
      <c r="J62" s="332"/>
      <c r="K62" s="332"/>
      <c r="L62" s="332"/>
      <c r="M62" s="332"/>
      <c r="N62" s="332"/>
      <c r="O62" s="332"/>
      <c r="P62" s="332"/>
      <c r="Q62" s="333"/>
      <c r="R62" s="51"/>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3"/>
      <c r="AP62" s="52"/>
      <c r="AQ62" s="332"/>
      <c r="AR62" s="332"/>
      <c r="AS62" s="332"/>
      <c r="AT62" s="332"/>
      <c r="AU62" s="332"/>
      <c r="AV62" s="332"/>
      <c r="AW62" s="332"/>
      <c r="AX62" s="333"/>
      <c r="AY62" s="11"/>
    </row>
    <row r="63" spans="1:51" ht="5.0999999999999996" customHeight="1">
      <c r="A63" s="19"/>
      <c r="B63" s="18"/>
      <c r="C63" s="18"/>
      <c r="D63" s="20"/>
      <c r="E63" s="19"/>
      <c r="F63" s="52"/>
      <c r="G63" s="52"/>
      <c r="H63" s="52"/>
      <c r="I63" s="52"/>
      <c r="J63" s="52"/>
      <c r="K63" s="52"/>
      <c r="L63" s="52"/>
      <c r="M63" s="52"/>
      <c r="N63" s="52"/>
      <c r="O63" s="52"/>
      <c r="P63" s="52"/>
      <c r="Q63" s="53"/>
      <c r="R63" s="51"/>
      <c r="S63" s="52"/>
      <c r="T63" s="52"/>
      <c r="U63" s="52"/>
      <c r="V63" s="52"/>
      <c r="W63" s="52"/>
      <c r="X63" s="52"/>
      <c r="Y63" s="52"/>
      <c r="Z63" s="52"/>
      <c r="AA63" s="52"/>
      <c r="AB63" s="52"/>
      <c r="AC63" s="52"/>
      <c r="AD63" s="52"/>
      <c r="AE63" s="52"/>
      <c r="AF63" s="52"/>
      <c r="AG63" s="52"/>
      <c r="AH63" s="52"/>
      <c r="AI63" s="52"/>
      <c r="AJ63" s="52"/>
      <c r="AK63" s="52"/>
      <c r="AL63" s="52"/>
      <c r="AM63" s="52"/>
      <c r="AN63" s="52"/>
      <c r="AO63" s="53"/>
      <c r="AP63" s="52"/>
      <c r="AQ63" s="52"/>
      <c r="AR63" s="52"/>
      <c r="AS63" s="52"/>
      <c r="AT63" s="52"/>
      <c r="AU63" s="52"/>
      <c r="AV63" s="52"/>
      <c r="AW63" s="52"/>
      <c r="AX63" s="53"/>
      <c r="AY63" s="11"/>
    </row>
    <row r="64" spans="1:51" ht="15" customHeight="1">
      <c r="A64" s="329"/>
      <c r="B64" s="330"/>
      <c r="C64" s="330"/>
      <c r="D64" s="331"/>
      <c r="E64" s="50"/>
      <c r="F64" s="332"/>
      <c r="G64" s="332"/>
      <c r="H64" s="332"/>
      <c r="I64" s="332"/>
      <c r="J64" s="332"/>
      <c r="K64" s="332"/>
      <c r="L64" s="332"/>
      <c r="M64" s="332"/>
      <c r="N64" s="332"/>
      <c r="O64" s="332"/>
      <c r="P64" s="332"/>
      <c r="Q64" s="333"/>
      <c r="R64" s="51"/>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3"/>
      <c r="AP64" s="52"/>
      <c r="AQ64" s="332"/>
      <c r="AR64" s="332"/>
      <c r="AS64" s="332"/>
      <c r="AT64" s="332"/>
      <c r="AU64" s="332"/>
      <c r="AV64" s="332"/>
      <c r="AW64" s="332"/>
      <c r="AX64" s="333"/>
      <c r="AY64" s="11"/>
    </row>
    <row r="65" spans="1:51" ht="5.0999999999999996" customHeight="1">
      <c r="A65" s="42"/>
      <c r="B65" s="43"/>
      <c r="C65" s="43"/>
      <c r="D65" s="44"/>
      <c r="E65" s="42"/>
      <c r="F65" s="43"/>
      <c r="G65" s="43"/>
      <c r="H65" s="43"/>
      <c r="I65" s="43"/>
      <c r="J65" s="43"/>
      <c r="K65" s="43"/>
      <c r="L65" s="43"/>
      <c r="M65" s="43"/>
      <c r="N65" s="43"/>
      <c r="O65" s="43"/>
      <c r="P65" s="43"/>
      <c r="Q65" s="44"/>
      <c r="R65" s="42"/>
      <c r="S65" s="43"/>
      <c r="T65" s="43"/>
      <c r="U65" s="43"/>
      <c r="V65" s="43"/>
      <c r="W65" s="43"/>
      <c r="X65" s="43"/>
      <c r="Y65" s="43"/>
      <c r="Z65" s="43"/>
      <c r="AA65" s="43"/>
      <c r="AB65" s="43"/>
      <c r="AC65" s="43"/>
      <c r="AD65" s="43"/>
      <c r="AE65" s="43"/>
      <c r="AF65" s="43"/>
      <c r="AG65" s="43"/>
      <c r="AH65" s="43"/>
      <c r="AI65" s="43"/>
      <c r="AJ65" s="43"/>
      <c r="AK65" s="43"/>
      <c r="AL65" s="43"/>
      <c r="AM65" s="43"/>
      <c r="AN65" s="43"/>
      <c r="AO65" s="44"/>
      <c r="AP65" s="43"/>
      <c r="AQ65" s="43"/>
      <c r="AR65" s="43"/>
      <c r="AS65" s="43"/>
      <c r="AT65" s="43"/>
      <c r="AU65" s="43"/>
      <c r="AV65" s="43"/>
      <c r="AW65" s="43"/>
      <c r="AX65" s="44"/>
      <c r="AY65" s="11"/>
    </row>
    <row r="66" spans="1:51">
      <c r="AY66" s="11"/>
    </row>
    <row r="67" spans="1:51">
      <c r="A67" s="317" t="s">
        <v>342</v>
      </c>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11"/>
    </row>
  </sheetData>
  <sheetProtection sheet="1" selectLockedCells="1"/>
  <mergeCells count="100">
    <mergeCell ref="A58:D58"/>
    <mergeCell ref="F58:Q58"/>
    <mergeCell ref="S58:AO58"/>
    <mergeCell ref="AQ58:AX58"/>
    <mergeCell ref="A60:D60"/>
    <mergeCell ref="F60:Q60"/>
    <mergeCell ref="S60:AO60"/>
    <mergeCell ref="AQ60:AX60"/>
    <mergeCell ref="A67:AX67"/>
    <mergeCell ref="A62:D62"/>
    <mergeCell ref="F62:Q62"/>
    <mergeCell ref="S62:AO62"/>
    <mergeCell ref="AQ62:AX62"/>
    <mergeCell ref="A64:D64"/>
    <mergeCell ref="F64:Q64"/>
    <mergeCell ref="S64:AO64"/>
    <mergeCell ref="AQ64:AX64"/>
    <mergeCell ref="A50:D50"/>
    <mergeCell ref="F50:Q50"/>
    <mergeCell ref="S50:AO50"/>
    <mergeCell ref="AQ50:AX50"/>
    <mergeCell ref="A52:D52"/>
    <mergeCell ref="F52:Q52"/>
    <mergeCell ref="S52:AO52"/>
    <mergeCell ref="AQ52:AX52"/>
    <mergeCell ref="A54:D54"/>
    <mergeCell ref="F54:Q54"/>
    <mergeCell ref="S54:AO54"/>
    <mergeCell ref="AQ54:AX54"/>
    <mergeCell ref="A56:D56"/>
    <mergeCell ref="F56:Q56"/>
    <mergeCell ref="S56:AO56"/>
    <mergeCell ref="AQ56:AX56"/>
    <mergeCell ref="A42:D42"/>
    <mergeCell ref="F42:Q42"/>
    <mergeCell ref="S42:AO42"/>
    <mergeCell ref="AQ42:AX42"/>
    <mergeCell ref="A44:D44"/>
    <mergeCell ref="F44:Q44"/>
    <mergeCell ref="S44:AO44"/>
    <mergeCell ref="AQ44:AX44"/>
    <mergeCell ref="A46:D46"/>
    <mergeCell ref="F46:Q46"/>
    <mergeCell ref="S46:AO46"/>
    <mergeCell ref="AQ46:AX46"/>
    <mergeCell ref="A48:D48"/>
    <mergeCell ref="F48:Q48"/>
    <mergeCell ref="S48:AO48"/>
    <mergeCell ref="AQ48:AX48"/>
    <mergeCell ref="A40:D40"/>
    <mergeCell ref="F40:Q40"/>
    <mergeCell ref="S40:AO40"/>
    <mergeCell ref="AQ40:AX40"/>
    <mergeCell ref="A34:D34"/>
    <mergeCell ref="F34:Q34"/>
    <mergeCell ref="S34:AO34"/>
    <mergeCell ref="AQ34:AX34"/>
    <mergeCell ref="A36:D36"/>
    <mergeCell ref="F36:Q36"/>
    <mergeCell ref="S36:AO36"/>
    <mergeCell ref="AQ36:AX36"/>
    <mergeCell ref="A28:D28"/>
    <mergeCell ref="F28:Q28"/>
    <mergeCell ref="S28:AO28"/>
    <mergeCell ref="AQ28:AX28"/>
    <mergeCell ref="A38:D38"/>
    <mergeCell ref="F38:Q38"/>
    <mergeCell ref="S38:AO38"/>
    <mergeCell ref="AQ38:AX38"/>
    <mergeCell ref="A30:D30"/>
    <mergeCell ref="F30:Q30"/>
    <mergeCell ref="S30:AO30"/>
    <mergeCell ref="AQ30:AX30"/>
    <mergeCell ref="A32:D32"/>
    <mergeCell ref="F32:Q32"/>
    <mergeCell ref="S32:AO32"/>
    <mergeCell ref="AQ32:AX32"/>
    <mergeCell ref="S14:Z14"/>
    <mergeCell ref="AC14:AX15"/>
    <mergeCell ref="AJ2:AL2"/>
    <mergeCell ref="AM2:AN2"/>
    <mergeCell ref="AO2:AP2"/>
    <mergeCell ref="AQ2:AR2"/>
    <mergeCell ref="AS2:AT2"/>
    <mergeCell ref="AU2:AV2"/>
    <mergeCell ref="AW2:AX2"/>
    <mergeCell ref="S8:Z8"/>
    <mergeCell ref="AC8:AX9"/>
    <mergeCell ref="S11:Z11"/>
    <mergeCell ref="AC11:AX12"/>
    <mergeCell ref="A18:AX19"/>
    <mergeCell ref="A22:AX22"/>
    <mergeCell ref="A26:D26"/>
    <mergeCell ref="A24:D24"/>
    <mergeCell ref="E24:Q24"/>
    <mergeCell ref="R24:AO24"/>
    <mergeCell ref="AP24:AX24"/>
    <mergeCell ref="F26:Q26"/>
    <mergeCell ref="S26:AO26"/>
    <mergeCell ref="AQ26:AX26"/>
  </mergeCells>
  <phoneticPr fontId="1"/>
  <dataValidations count="4">
    <dataValidation imeMode="hiragana" allowBlank="1" showInputMessage="1" showErrorMessage="1" sqref="AC11:AY12 AC14:AY15 AQ28:AX28 F26:Q26 S26:AO26 AQ30:AX30 F28:Q28 S28:AO28 AQ32:AX32 F30:Q30 S30:AO30 AQ34:AX34 F32:Q32 S32:AO32 AQ36:AX36 F34:Q34 S34:AO34 AQ38:AX38 F36:Q36 S36:AO36 AQ40:AX40 F38:Q38 S38:AO38 AQ42:AX42 F40:Q40 S40:AO40 AQ44:AX44 F42:Q42 S42:AO42 AQ46:AX46 F44:Q44 S44:AO44 AQ48:AX48 F46:Q46 S46:AO46 AQ50:AX50 F48:Q48 S48:AO48 AQ52:AX52 F50:Q50 S50:AO50 AQ54:AX54 F52:Q52 S52:AO52 AQ56:AX56 F54:Q54 S54:AO54 AQ58:AX58 F56:Q56 S56:AO56 AQ60:AX60 F58:Q58 S58:AO58 AQ62:AX62 F60:Q60 S60:AO60 AQ64:AX64 F62:Q62 S62:AO62 F64:Q64 S64:AO64 AC8:AY9 AQ26:AX26"/>
    <dataValidation errorStyle="information" imeMode="hiragana" allowBlank="1" showInputMessage="1" showErrorMessage="1" errorTitle="確認" error="リストにない元号ですが、よろしいですか？" sqref="AJ2:AL2"/>
    <dataValidation imeMode="off" allowBlank="1" showInputMessage="1" showErrorMessage="1" sqref="AU2:AV2 AQ2:AR2 AM2:AN2"/>
    <dataValidation type="list" allowBlank="1" showInputMessage="1" showErrorMessage="1" sqref="A26:D26 A28:D28 A30:D30 A32:D32 A34:D34 A36:D36 A38:D38 A40:D40 A42:D42 A44:D44 A46:D46 A48:D48 A50:D50 A52:D52 A54:D54 A56:D56 A58:D58 A60:D60 A62:D62 A64:D64">
      <formula1>$BB$3:$BB$4</formula1>
    </dataValidation>
  </dataValidations>
  <printOptions horizontalCentered="1"/>
  <pageMargins left="0.78740157480314965" right="0.78740157480314965"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Z63"/>
  <sheetViews>
    <sheetView showGridLines="0" view="pageBreakPreview" zoomScaleNormal="100" zoomScaleSheetLayoutView="100" workbookViewId="0">
      <selection activeCell="AA8" sqref="AA8:AU8"/>
    </sheetView>
  </sheetViews>
  <sheetFormatPr defaultRowHeight="13.5"/>
  <cols>
    <col min="1" max="51" width="1.625" style="7" customWidth="1"/>
    <col min="52" max="52" width="9" style="54"/>
    <col min="53" max="16384" width="9" style="7"/>
  </cols>
  <sheetData>
    <row r="1" spans="1:51">
      <c r="AJ1" s="363" t="e">
        <f>DATE($AM$2+118,$AQ$2,$AU$2)</f>
        <v>#VALUE!</v>
      </c>
      <c r="AK1" s="363"/>
      <c r="AL1" s="363"/>
      <c r="AM1" s="363"/>
      <c r="AN1" s="363"/>
      <c r="AO1" s="363"/>
      <c r="AP1" s="363"/>
      <c r="AQ1" s="363"/>
      <c r="AR1" s="363"/>
      <c r="AS1" s="363"/>
      <c r="AT1" s="363"/>
      <c r="AU1" s="363"/>
      <c r="AV1" s="363"/>
      <c r="AW1" s="363"/>
      <c r="AX1" s="363"/>
    </row>
    <row r="2" spans="1:51" ht="15" customHeight="1">
      <c r="AJ2" s="316" t="s">
        <v>3</v>
      </c>
      <c r="AK2" s="316"/>
      <c r="AL2" s="316"/>
      <c r="AM2" s="315">
        <f>DATA!B1</f>
        <v>7</v>
      </c>
      <c r="AN2" s="315"/>
      <c r="AO2" s="335" t="s">
        <v>2</v>
      </c>
      <c r="AP2" s="335"/>
      <c r="AQ2" s="315">
        <f>IF(参加申込書!$AQ$2="","",参加申込書!$AQ$2)</f>
        <v>10</v>
      </c>
      <c r="AR2" s="315"/>
      <c r="AS2" s="313" t="s">
        <v>1</v>
      </c>
      <c r="AT2" s="313"/>
      <c r="AU2" s="315" t="str">
        <f>IF(参加申込書!$AU$2="","",参加申込書!$AU$2)</f>
        <v/>
      </c>
      <c r="AV2" s="315"/>
      <c r="AW2" s="313" t="s">
        <v>0</v>
      </c>
      <c r="AX2" s="313"/>
      <c r="AY2" s="8"/>
    </row>
    <row r="3" spans="1:51" ht="15" customHeight="1"/>
    <row r="4" spans="1:51" ht="15" customHeight="1"/>
    <row r="5" spans="1:51" ht="15" customHeight="1">
      <c r="A5" s="7" t="s">
        <v>186</v>
      </c>
    </row>
    <row r="6" spans="1:51" ht="15" customHeight="1"/>
    <row r="7" spans="1:51" ht="15" customHeight="1"/>
    <row r="8" spans="1:51" ht="15" customHeight="1">
      <c r="S8" s="320" t="s">
        <v>14</v>
      </c>
      <c r="T8" s="320"/>
      <c r="U8" s="320"/>
      <c r="V8" s="320"/>
      <c r="W8" s="320"/>
      <c r="X8" s="320"/>
      <c r="Y8" s="320"/>
      <c r="Z8" s="320"/>
      <c r="AC8" s="336" t="str">
        <f>IF(参加申込書!$AC$8="","",参加申込書!$AC$8)</f>
        <v/>
      </c>
      <c r="AD8" s="336"/>
      <c r="AE8" s="336"/>
      <c r="AF8" s="336"/>
      <c r="AG8" s="336"/>
      <c r="AH8" s="336"/>
      <c r="AI8" s="336"/>
      <c r="AJ8" s="336"/>
      <c r="AK8" s="336"/>
      <c r="AL8" s="336"/>
      <c r="AM8" s="336"/>
      <c r="AN8" s="336"/>
      <c r="AO8" s="336"/>
      <c r="AP8" s="336"/>
      <c r="AQ8" s="336"/>
      <c r="AR8" s="336"/>
      <c r="AS8" s="336"/>
      <c r="AT8" s="336"/>
      <c r="AU8" s="336"/>
      <c r="AV8" s="336"/>
      <c r="AW8" s="336"/>
      <c r="AX8" s="336"/>
      <c r="AY8" s="48"/>
    </row>
    <row r="9" spans="1:51" ht="15" customHeight="1">
      <c r="AC9" s="336"/>
      <c r="AD9" s="336"/>
      <c r="AE9" s="336"/>
      <c r="AF9" s="336"/>
      <c r="AG9" s="336"/>
      <c r="AH9" s="336"/>
      <c r="AI9" s="336"/>
      <c r="AJ9" s="336"/>
      <c r="AK9" s="336"/>
      <c r="AL9" s="336"/>
      <c r="AM9" s="336"/>
      <c r="AN9" s="336"/>
      <c r="AO9" s="336"/>
      <c r="AP9" s="336"/>
      <c r="AQ9" s="336"/>
      <c r="AR9" s="336"/>
      <c r="AS9" s="336"/>
      <c r="AT9" s="336"/>
      <c r="AU9" s="336"/>
      <c r="AV9" s="336"/>
      <c r="AW9" s="336"/>
      <c r="AX9" s="336"/>
      <c r="AY9" s="48"/>
    </row>
    <row r="10" spans="1:51" ht="5.0999999999999996" customHeight="1"/>
    <row r="11" spans="1:51" ht="15" customHeight="1">
      <c r="S11" s="320" t="s">
        <v>4</v>
      </c>
      <c r="T11" s="320"/>
      <c r="U11" s="320"/>
      <c r="V11" s="320"/>
      <c r="W11" s="320"/>
      <c r="X11" s="320"/>
      <c r="Y11" s="320"/>
      <c r="Z11" s="320"/>
      <c r="AC11" s="336" t="str">
        <f>IF(参加申込書!$AC$11="","",参加申込書!$AC$11)</f>
        <v/>
      </c>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48"/>
    </row>
    <row r="12" spans="1:51" ht="15" customHeight="1">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48"/>
    </row>
    <row r="13" spans="1:51" ht="5.0999999999999996" customHeight="1"/>
    <row r="14" spans="1:51" ht="15" customHeight="1">
      <c r="S14" s="320" t="s">
        <v>16</v>
      </c>
      <c r="T14" s="320"/>
      <c r="U14" s="320"/>
      <c r="V14" s="320"/>
      <c r="W14" s="320"/>
      <c r="X14" s="320"/>
      <c r="Y14" s="320"/>
      <c r="Z14" s="320"/>
      <c r="AC14" s="334" t="str">
        <f>IF(参加申込書!$AC$14="","",参加申込書!$AC$14&amp;"　㊞")</f>
        <v/>
      </c>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49"/>
    </row>
    <row r="15" spans="1:51" ht="15" customHeight="1">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49"/>
    </row>
    <row r="16" spans="1:51" ht="15" customHeight="1"/>
    <row r="17" spans="1:52" ht="15" customHeight="1"/>
    <row r="18" spans="1:52" ht="15" customHeight="1">
      <c r="A18" s="321" t="s">
        <v>184</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9"/>
    </row>
    <row r="19" spans="1:52"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9"/>
    </row>
    <row r="20" spans="1:52" ht="15" customHeight="1"/>
    <row r="21" spans="1:52" ht="15" customHeight="1"/>
    <row r="22" spans="1:52" ht="15" customHeight="1">
      <c r="A22" s="322" t="s">
        <v>22</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10"/>
    </row>
    <row r="23" spans="1:52" ht="15" customHeight="1">
      <c r="A23" s="322" t="s">
        <v>23</v>
      </c>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10"/>
    </row>
    <row r="24" spans="1:52"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row>
    <row r="25" spans="1:52" ht="15" customHeight="1"/>
    <row r="26" spans="1:52" ht="18" customHeight="1">
      <c r="A26" s="337" t="s">
        <v>24</v>
      </c>
      <c r="B26" s="338"/>
      <c r="C26" s="338"/>
      <c r="D26" s="338"/>
      <c r="E26" s="338"/>
      <c r="F26" s="338"/>
      <c r="G26" s="338"/>
      <c r="H26" s="338"/>
      <c r="I26" s="339"/>
      <c r="J26" s="337" t="s">
        <v>25</v>
      </c>
      <c r="K26" s="338"/>
      <c r="L26" s="339"/>
      <c r="M26" s="337" t="s">
        <v>26</v>
      </c>
      <c r="N26" s="338"/>
      <c r="O26" s="338"/>
      <c r="P26" s="338"/>
      <c r="Q26" s="338"/>
      <c r="R26" s="339"/>
      <c r="S26" s="337" t="s">
        <v>225</v>
      </c>
      <c r="T26" s="338"/>
      <c r="U26" s="338"/>
      <c r="V26" s="338"/>
      <c r="W26" s="338"/>
      <c r="X26" s="338"/>
      <c r="Y26" s="338"/>
      <c r="Z26" s="338"/>
      <c r="AA26" s="338"/>
      <c r="AB26" s="339"/>
      <c r="AC26" s="356" t="s">
        <v>27</v>
      </c>
      <c r="AD26" s="338"/>
      <c r="AE26" s="338"/>
      <c r="AF26" s="338"/>
      <c r="AG26" s="338"/>
      <c r="AH26" s="339"/>
      <c r="AI26" s="356" t="s">
        <v>28</v>
      </c>
      <c r="AJ26" s="338"/>
      <c r="AK26" s="339"/>
      <c r="AL26" s="356" t="s">
        <v>29</v>
      </c>
      <c r="AM26" s="338"/>
      <c r="AN26" s="338"/>
      <c r="AO26" s="338"/>
      <c r="AP26" s="338"/>
      <c r="AQ26" s="338"/>
      <c r="AR26" s="338"/>
      <c r="AS26" s="339"/>
      <c r="AT26" s="355" t="s">
        <v>30</v>
      </c>
      <c r="AU26" s="338"/>
      <c r="AV26" s="338"/>
      <c r="AW26" s="338"/>
      <c r="AX26" s="339"/>
      <c r="AY26" s="55"/>
    </row>
    <row r="27" spans="1:52" ht="18" customHeight="1">
      <c r="A27" s="340"/>
      <c r="B27" s="341"/>
      <c r="C27" s="341"/>
      <c r="D27" s="341"/>
      <c r="E27" s="341"/>
      <c r="F27" s="341"/>
      <c r="G27" s="341"/>
      <c r="H27" s="341"/>
      <c r="I27" s="342"/>
      <c r="J27" s="340"/>
      <c r="K27" s="341"/>
      <c r="L27" s="342"/>
      <c r="M27" s="340"/>
      <c r="N27" s="341"/>
      <c r="O27" s="341"/>
      <c r="P27" s="341"/>
      <c r="Q27" s="341"/>
      <c r="R27" s="342"/>
      <c r="S27" s="340"/>
      <c r="T27" s="341"/>
      <c r="U27" s="341"/>
      <c r="V27" s="341"/>
      <c r="W27" s="341"/>
      <c r="X27" s="341"/>
      <c r="Y27" s="341"/>
      <c r="Z27" s="341"/>
      <c r="AA27" s="341"/>
      <c r="AB27" s="342"/>
      <c r="AC27" s="340"/>
      <c r="AD27" s="341"/>
      <c r="AE27" s="341"/>
      <c r="AF27" s="341"/>
      <c r="AG27" s="341"/>
      <c r="AH27" s="342"/>
      <c r="AI27" s="340"/>
      <c r="AJ27" s="341"/>
      <c r="AK27" s="342"/>
      <c r="AL27" s="340"/>
      <c r="AM27" s="341"/>
      <c r="AN27" s="341"/>
      <c r="AO27" s="341"/>
      <c r="AP27" s="341"/>
      <c r="AQ27" s="341"/>
      <c r="AR27" s="341"/>
      <c r="AS27" s="342"/>
      <c r="AT27" s="341"/>
      <c r="AU27" s="341"/>
      <c r="AV27" s="341"/>
      <c r="AW27" s="341"/>
      <c r="AX27" s="342"/>
      <c r="AY27" s="55"/>
      <c r="AZ27" s="56" t="s">
        <v>334</v>
      </c>
    </row>
    <row r="28" spans="1:52" ht="5.0999999999999996" customHeight="1">
      <c r="A28" s="57"/>
      <c r="B28" s="11"/>
      <c r="C28" s="11"/>
      <c r="D28" s="11"/>
      <c r="E28" s="11"/>
      <c r="F28" s="11"/>
      <c r="G28" s="11"/>
      <c r="H28" s="11"/>
      <c r="I28" s="58"/>
      <c r="J28" s="57"/>
      <c r="K28" s="11"/>
      <c r="L28" s="58"/>
      <c r="M28" s="57"/>
      <c r="N28" s="11"/>
      <c r="O28" s="11"/>
      <c r="P28" s="11"/>
      <c r="Q28" s="11"/>
      <c r="R28" s="58"/>
      <c r="S28" s="57"/>
      <c r="T28" s="11"/>
      <c r="U28" s="11"/>
      <c r="V28" s="11"/>
      <c r="W28" s="11"/>
      <c r="X28" s="11"/>
      <c r="Y28" s="11"/>
      <c r="Z28" s="11"/>
      <c r="AA28" s="11"/>
      <c r="AB28" s="58"/>
      <c r="AC28" s="57"/>
      <c r="AD28" s="11"/>
      <c r="AE28" s="11"/>
      <c r="AF28" s="11"/>
      <c r="AG28" s="11"/>
      <c r="AH28" s="58"/>
      <c r="AI28" s="57"/>
      <c r="AJ28" s="11"/>
      <c r="AK28" s="58"/>
      <c r="AL28" s="57"/>
      <c r="AM28" s="11"/>
      <c r="AN28" s="11"/>
      <c r="AO28" s="11"/>
      <c r="AP28" s="11"/>
      <c r="AQ28" s="11"/>
      <c r="AR28" s="11"/>
      <c r="AS28" s="58"/>
      <c r="AT28" s="59"/>
      <c r="AU28" s="59"/>
      <c r="AV28" s="59"/>
      <c r="AW28" s="59"/>
      <c r="AX28" s="60"/>
      <c r="AY28" s="55"/>
    </row>
    <row r="29" spans="1:52" ht="18" customHeight="1">
      <c r="A29" s="352"/>
      <c r="B29" s="353"/>
      <c r="C29" s="353"/>
      <c r="D29" s="353"/>
      <c r="E29" s="353"/>
      <c r="F29" s="353"/>
      <c r="G29" s="353"/>
      <c r="H29" s="353"/>
      <c r="I29" s="354"/>
      <c r="J29" s="349" t="str">
        <f>IF($M29="","",DATEDIF($M29,$AJ$1,"Y"))</f>
        <v/>
      </c>
      <c r="K29" s="350"/>
      <c r="L29" s="351"/>
      <c r="M29" s="346"/>
      <c r="N29" s="347"/>
      <c r="O29" s="347"/>
      <c r="P29" s="347"/>
      <c r="Q29" s="347"/>
      <c r="R29" s="348"/>
      <c r="S29" s="343"/>
      <c r="T29" s="344"/>
      <c r="U29" s="344"/>
      <c r="V29" s="344"/>
      <c r="W29" s="344"/>
      <c r="X29" s="344"/>
      <c r="Y29" s="344"/>
      <c r="Z29" s="344"/>
      <c r="AA29" s="344"/>
      <c r="AB29" s="345"/>
      <c r="AC29" s="346"/>
      <c r="AD29" s="347"/>
      <c r="AE29" s="347"/>
      <c r="AF29" s="347"/>
      <c r="AG29" s="347"/>
      <c r="AH29" s="348"/>
      <c r="AI29" s="357"/>
      <c r="AJ29" s="358"/>
      <c r="AK29" s="359"/>
      <c r="AL29" s="352"/>
      <c r="AM29" s="353"/>
      <c r="AN29" s="353"/>
      <c r="AO29" s="353"/>
      <c r="AP29" s="353"/>
      <c r="AQ29" s="353"/>
      <c r="AR29" s="353"/>
      <c r="AS29" s="354"/>
      <c r="AT29" s="360"/>
      <c r="AU29" s="360"/>
      <c r="AV29" s="360"/>
      <c r="AW29" s="360"/>
      <c r="AX29" s="361"/>
      <c r="AY29" s="55"/>
      <c r="AZ29" s="54" t="str">
        <f>IF($AC29="","",DATEDIF($AC29,$AJ$1,"Y"))</f>
        <v/>
      </c>
    </row>
    <row r="30" spans="1:52" ht="5.0999999999999996" customHeight="1">
      <c r="A30" s="61"/>
      <c r="B30" s="62"/>
      <c r="C30" s="62"/>
      <c r="D30" s="62"/>
      <c r="E30" s="62"/>
      <c r="F30" s="62"/>
      <c r="G30" s="62"/>
      <c r="H30" s="62"/>
      <c r="I30" s="63"/>
      <c r="J30" s="61"/>
      <c r="K30" s="62"/>
      <c r="L30" s="63"/>
      <c r="M30" s="61"/>
      <c r="N30" s="62"/>
      <c r="O30" s="62"/>
      <c r="P30" s="62"/>
      <c r="Q30" s="62"/>
      <c r="R30" s="63"/>
      <c r="S30" s="64"/>
      <c r="T30" s="65"/>
      <c r="U30" s="65"/>
      <c r="V30" s="65"/>
      <c r="W30" s="65"/>
      <c r="X30" s="65"/>
      <c r="Y30" s="65"/>
      <c r="Z30" s="65"/>
      <c r="AA30" s="65"/>
      <c r="AB30" s="66"/>
      <c r="AC30" s="61"/>
      <c r="AD30" s="62"/>
      <c r="AE30" s="62"/>
      <c r="AF30" s="62"/>
      <c r="AG30" s="62"/>
      <c r="AH30" s="63"/>
      <c r="AI30" s="61"/>
      <c r="AJ30" s="62"/>
      <c r="AK30" s="63"/>
      <c r="AL30" s="61"/>
      <c r="AM30" s="62"/>
      <c r="AN30" s="62"/>
      <c r="AO30" s="62"/>
      <c r="AP30" s="62"/>
      <c r="AQ30" s="62"/>
      <c r="AR30" s="62"/>
      <c r="AS30" s="63"/>
      <c r="AT30" s="67"/>
      <c r="AU30" s="67"/>
      <c r="AV30" s="67"/>
      <c r="AW30" s="67"/>
      <c r="AX30" s="68"/>
      <c r="AY30" s="55"/>
    </row>
    <row r="31" spans="1:52" ht="5.0999999999999996" customHeight="1">
      <c r="A31" s="57"/>
      <c r="B31" s="11"/>
      <c r="C31" s="11"/>
      <c r="D31" s="11"/>
      <c r="E31" s="11"/>
      <c r="F31" s="11"/>
      <c r="G31" s="11"/>
      <c r="H31" s="11"/>
      <c r="I31" s="58"/>
      <c r="J31" s="57"/>
      <c r="K31" s="11"/>
      <c r="L31" s="58"/>
      <c r="M31" s="57"/>
      <c r="N31" s="11"/>
      <c r="O31" s="11"/>
      <c r="P31" s="11"/>
      <c r="Q31" s="11"/>
      <c r="R31" s="58"/>
      <c r="S31" s="69"/>
      <c r="T31" s="70"/>
      <c r="U31" s="70"/>
      <c r="V31" s="70"/>
      <c r="W31" s="70"/>
      <c r="X31" s="70"/>
      <c r="Y31" s="70"/>
      <c r="Z31" s="70"/>
      <c r="AA31" s="70"/>
      <c r="AB31" s="71"/>
      <c r="AC31" s="57"/>
      <c r="AD31" s="11"/>
      <c r="AE31" s="11"/>
      <c r="AF31" s="11"/>
      <c r="AG31" s="11"/>
      <c r="AH31" s="58"/>
      <c r="AI31" s="57"/>
      <c r="AJ31" s="11"/>
      <c r="AK31" s="58"/>
      <c r="AL31" s="57"/>
      <c r="AM31" s="11"/>
      <c r="AN31" s="11"/>
      <c r="AO31" s="11"/>
      <c r="AP31" s="11"/>
      <c r="AQ31" s="11"/>
      <c r="AR31" s="11"/>
      <c r="AS31" s="58"/>
      <c r="AT31" s="59"/>
      <c r="AU31" s="59"/>
      <c r="AV31" s="59"/>
      <c r="AW31" s="59"/>
      <c r="AX31" s="60"/>
      <c r="AY31" s="55"/>
    </row>
    <row r="32" spans="1:52" ht="18" customHeight="1">
      <c r="A32" s="352"/>
      <c r="B32" s="353"/>
      <c r="C32" s="353"/>
      <c r="D32" s="353"/>
      <c r="E32" s="353"/>
      <c r="F32" s="353"/>
      <c r="G32" s="353"/>
      <c r="H32" s="353"/>
      <c r="I32" s="354"/>
      <c r="J32" s="349" t="str">
        <f>IF($M32="","",DATEDIF($M32,$AJ$1,"Y"))</f>
        <v/>
      </c>
      <c r="K32" s="350"/>
      <c r="L32" s="351"/>
      <c r="M32" s="346"/>
      <c r="N32" s="347"/>
      <c r="O32" s="347"/>
      <c r="P32" s="347"/>
      <c r="Q32" s="347"/>
      <c r="R32" s="348"/>
      <c r="S32" s="343"/>
      <c r="T32" s="344"/>
      <c r="U32" s="344"/>
      <c r="V32" s="344"/>
      <c r="W32" s="344"/>
      <c r="X32" s="344"/>
      <c r="Y32" s="344"/>
      <c r="Z32" s="344"/>
      <c r="AA32" s="344"/>
      <c r="AB32" s="345"/>
      <c r="AC32" s="346"/>
      <c r="AD32" s="347"/>
      <c r="AE32" s="347"/>
      <c r="AF32" s="347"/>
      <c r="AG32" s="347"/>
      <c r="AH32" s="348"/>
      <c r="AI32" s="357"/>
      <c r="AJ32" s="358"/>
      <c r="AK32" s="359"/>
      <c r="AL32" s="352"/>
      <c r="AM32" s="353"/>
      <c r="AN32" s="353"/>
      <c r="AO32" s="353"/>
      <c r="AP32" s="353"/>
      <c r="AQ32" s="353"/>
      <c r="AR32" s="353"/>
      <c r="AS32" s="354"/>
      <c r="AT32" s="360"/>
      <c r="AU32" s="360"/>
      <c r="AV32" s="360"/>
      <c r="AW32" s="360"/>
      <c r="AX32" s="361"/>
      <c r="AY32" s="55"/>
      <c r="AZ32" s="54" t="str">
        <f>IF($AC32="","",DATEDIF($AC32,$AJ$1,"Y"))</f>
        <v/>
      </c>
    </row>
    <row r="33" spans="1:52" ht="5.0999999999999996" customHeight="1">
      <c r="A33" s="61"/>
      <c r="B33" s="62"/>
      <c r="C33" s="62"/>
      <c r="D33" s="62"/>
      <c r="E33" s="62"/>
      <c r="F33" s="62"/>
      <c r="G33" s="62"/>
      <c r="H33" s="62"/>
      <c r="I33" s="63"/>
      <c r="J33" s="61"/>
      <c r="K33" s="62"/>
      <c r="L33" s="63"/>
      <c r="M33" s="61"/>
      <c r="N33" s="62"/>
      <c r="O33" s="62"/>
      <c r="P33" s="62"/>
      <c r="Q33" s="62"/>
      <c r="R33" s="63"/>
      <c r="S33" s="64"/>
      <c r="T33" s="65"/>
      <c r="U33" s="65"/>
      <c r="V33" s="65"/>
      <c r="W33" s="65"/>
      <c r="X33" s="65"/>
      <c r="Y33" s="65"/>
      <c r="Z33" s="65"/>
      <c r="AA33" s="65"/>
      <c r="AB33" s="66"/>
      <c r="AC33" s="61"/>
      <c r="AD33" s="62"/>
      <c r="AE33" s="62"/>
      <c r="AF33" s="62"/>
      <c r="AG33" s="62"/>
      <c r="AH33" s="63"/>
      <c r="AI33" s="61"/>
      <c r="AJ33" s="62"/>
      <c r="AK33" s="63"/>
      <c r="AL33" s="61"/>
      <c r="AM33" s="62"/>
      <c r="AN33" s="62"/>
      <c r="AO33" s="62"/>
      <c r="AP33" s="62"/>
      <c r="AQ33" s="62"/>
      <c r="AR33" s="62"/>
      <c r="AS33" s="63"/>
      <c r="AT33" s="67"/>
      <c r="AU33" s="67"/>
      <c r="AV33" s="67"/>
      <c r="AW33" s="67"/>
      <c r="AX33" s="68"/>
      <c r="AY33" s="55"/>
    </row>
    <row r="34" spans="1:52" ht="5.0999999999999996" customHeight="1">
      <c r="A34" s="57"/>
      <c r="B34" s="11"/>
      <c r="C34" s="11"/>
      <c r="D34" s="11"/>
      <c r="E34" s="11"/>
      <c r="F34" s="11"/>
      <c r="G34" s="11"/>
      <c r="H34" s="11"/>
      <c r="I34" s="58"/>
      <c r="J34" s="57"/>
      <c r="K34" s="11"/>
      <c r="L34" s="58"/>
      <c r="M34" s="57"/>
      <c r="N34" s="11"/>
      <c r="O34" s="11"/>
      <c r="P34" s="11"/>
      <c r="Q34" s="11"/>
      <c r="R34" s="58"/>
      <c r="S34" s="69"/>
      <c r="T34" s="70"/>
      <c r="U34" s="70"/>
      <c r="V34" s="70"/>
      <c r="W34" s="70"/>
      <c r="X34" s="70"/>
      <c r="Y34" s="70"/>
      <c r="Z34" s="70"/>
      <c r="AA34" s="70"/>
      <c r="AB34" s="71"/>
      <c r="AC34" s="57"/>
      <c r="AD34" s="11"/>
      <c r="AE34" s="11"/>
      <c r="AF34" s="11"/>
      <c r="AG34" s="11"/>
      <c r="AH34" s="58"/>
      <c r="AI34" s="57"/>
      <c r="AJ34" s="11"/>
      <c r="AK34" s="58"/>
      <c r="AL34" s="57"/>
      <c r="AM34" s="11"/>
      <c r="AN34" s="11"/>
      <c r="AO34" s="11"/>
      <c r="AP34" s="11"/>
      <c r="AQ34" s="11"/>
      <c r="AR34" s="11"/>
      <c r="AS34" s="58"/>
      <c r="AT34" s="59"/>
      <c r="AU34" s="59"/>
      <c r="AV34" s="59"/>
      <c r="AW34" s="59"/>
      <c r="AX34" s="60"/>
      <c r="AY34" s="55"/>
    </row>
    <row r="35" spans="1:52" ht="18" customHeight="1">
      <c r="A35" s="352"/>
      <c r="B35" s="353"/>
      <c r="C35" s="353"/>
      <c r="D35" s="353"/>
      <c r="E35" s="353"/>
      <c r="F35" s="353"/>
      <c r="G35" s="353"/>
      <c r="H35" s="353"/>
      <c r="I35" s="354"/>
      <c r="J35" s="349" t="str">
        <f>IF($M35="","",DATEDIF($M35,$AJ$1,"Y"))</f>
        <v/>
      </c>
      <c r="K35" s="350"/>
      <c r="L35" s="351"/>
      <c r="M35" s="346"/>
      <c r="N35" s="347"/>
      <c r="O35" s="347"/>
      <c r="P35" s="347"/>
      <c r="Q35" s="347"/>
      <c r="R35" s="348"/>
      <c r="S35" s="343"/>
      <c r="T35" s="344"/>
      <c r="U35" s="344"/>
      <c r="V35" s="344"/>
      <c r="W35" s="344"/>
      <c r="X35" s="344"/>
      <c r="Y35" s="344"/>
      <c r="Z35" s="344"/>
      <c r="AA35" s="344"/>
      <c r="AB35" s="345"/>
      <c r="AC35" s="346"/>
      <c r="AD35" s="347"/>
      <c r="AE35" s="347"/>
      <c r="AF35" s="347"/>
      <c r="AG35" s="347"/>
      <c r="AH35" s="348"/>
      <c r="AI35" s="357"/>
      <c r="AJ35" s="358"/>
      <c r="AK35" s="359"/>
      <c r="AL35" s="352"/>
      <c r="AM35" s="353"/>
      <c r="AN35" s="353"/>
      <c r="AO35" s="353"/>
      <c r="AP35" s="353"/>
      <c r="AQ35" s="353"/>
      <c r="AR35" s="353"/>
      <c r="AS35" s="354"/>
      <c r="AT35" s="360"/>
      <c r="AU35" s="360"/>
      <c r="AV35" s="360"/>
      <c r="AW35" s="360"/>
      <c r="AX35" s="361"/>
      <c r="AY35" s="55"/>
      <c r="AZ35" s="54" t="str">
        <f>IF($AC35="","",DATEDIF($AC35,$AJ$1,"Y"))</f>
        <v/>
      </c>
    </row>
    <row r="36" spans="1:52" ht="5.0999999999999996" customHeight="1">
      <c r="A36" s="61"/>
      <c r="B36" s="62"/>
      <c r="C36" s="62"/>
      <c r="D36" s="62"/>
      <c r="E36" s="62"/>
      <c r="F36" s="62"/>
      <c r="G36" s="62"/>
      <c r="H36" s="62"/>
      <c r="I36" s="63"/>
      <c r="J36" s="61"/>
      <c r="K36" s="62"/>
      <c r="L36" s="63"/>
      <c r="M36" s="61"/>
      <c r="N36" s="62"/>
      <c r="O36" s="62"/>
      <c r="P36" s="62"/>
      <c r="Q36" s="62"/>
      <c r="R36" s="63"/>
      <c r="S36" s="64"/>
      <c r="T36" s="65"/>
      <c r="U36" s="65"/>
      <c r="V36" s="65"/>
      <c r="W36" s="65"/>
      <c r="X36" s="65"/>
      <c r="Y36" s="65"/>
      <c r="Z36" s="65"/>
      <c r="AA36" s="65"/>
      <c r="AB36" s="66"/>
      <c r="AC36" s="61"/>
      <c r="AD36" s="62"/>
      <c r="AE36" s="62"/>
      <c r="AF36" s="62"/>
      <c r="AG36" s="62"/>
      <c r="AH36" s="63"/>
      <c r="AI36" s="61"/>
      <c r="AJ36" s="62"/>
      <c r="AK36" s="63"/>
      <c r="AL36" s="61"/>
      <c r="AM36" s="62"/>
      <c r="AN36" s="62"/>
      <c r="AO36" s="62"/>
      <c r="AP36" s="62"/>
      <c r="AQ36" s="62"/>
      <c r="AR36" s="62"/>
      <c r="AS36" s="63"/>
      <c r="AT36" s="67"/>
      <c r="AU36" s="67"/>
      <c r="AV36" s="67"/>
      <c r="AW36" s="67"/>
      <c r="AX36" s="68"/>
      <c r="AY36" s="55"/>
    </row>
    <row r="37" spans="1:52" ht="5.0999999999999996" customHeight="1">
      <c r="A37" s="57"/>
      <c r="B37" s="11"/>
      <c r="C37" s="11"/>
      <c r="D37" s="11"/>
      <c r="E37" s="11"/>
      <c r="F37" s="11"/>
      <c r="G37" s="11"/>
      <c r="H37" s="11"/>
      <c r="I37" s="58"/>
      <c r="J37" s="57"/>
      <c r="K37" s="11"/>
      <c r="L37" s="58"/>
      <c r="M37" s="57"/>
      <c r="N37" s="11"/>
      <c r="O37" s="11"/>
      <c r="P37" s="11"/>
      <c r="Q37" s="11"/>
      <c r="R37" s="58"/>
      <c r="S37" s="69"/>
      <c r="T37" s="70"/>
      <c r="U37" s="70"/>
      <c r="V37" s="70"/>
      <c r="W37" s="70"/>
      <c r="X37" s="70"/>
      <c r="Y37" s="70"/>
      <c r="Z37" s="70"/>
      <c r="AA37" s="70"/>
      <c r="AB37" s="71"/>
      <c r="AC37" s="57"/>
      <c r="AD37" s="11"/>
      <c r="AE37" s="11"/>
      <c r="AF37" s="11"/>
      <c r="AG37" s="11"/>
      <c r="AH37" s="58"/>
      <c r="AI37" s="57"/>
      <c r="AJ37" s="11"/>
      <c r="AK37" s="58"/>
      <c r="AL37" s="57"/>
      <c r="AM37" s="11"/>
      <c r="AN37" s="11"/>
      <c r="AO37" s="11"/>
      <c r="AP37" s="11"/>
      <c r="AQ37" s="11"/>
      <c r="AR37" s="11"/>
      <c r="AS37" s="58"/>
      <c r="AT37" s="59"/>
      <c r="AU37" s="59"/>
      <c r="AV37" s="59"/>
      <c r="AW37" s="59"/>
      <c r="AX37" s="60"/>
      <c r="AY37" s="55"/>
    </row>
    <row r="38" spans="1:52" ht="18" customHeight="1">
      <c r="A38" s="352"/>
      <c r="B38" s="353"/>
      <c r="C38" s="353"/>
      <c r="D38" s="353"/>
      <c r="E38" s="353"/>
      <c r="F38" s="353"/>
      <c r="G38" s="353"/>
      <c r="H38" s="353"/>
      <c r="I38" s="354"/>
      <c r="J38" s="349" t="str">
        <f>IF($M38="","",DATEDIF($M38,$AJ$1,"Y"))</f>
        <v/>
      </c>
      <c r="K38" s="350"/>
      <c r="L38" s="351"/>
      <c r="M38" s="346"/>
      <c r="N38" s="347"/>
      <c r="O38" s="347"/>
      <c r="P38" s="347"/>
      <c r="Q38" s="347"/>
      <c r="R38" s="348"/>
      <c r="S38" s="343"/>
      <c r="T38" s="344"/>
      <c r="U38" s="344"/>
      <c r="V38" s="344"/>
      <c r="W38" s="344"/>
      <c r="X38" s="344"/>
      <c r="Y38" s="344"/>
      <c r="Z38" s="344"/>
      <c r="AA38" s="344"/>
      <c r="AB38" s="345"/>
      <c r="AC38" s="346"/>
      <c r="AD38" s="347"/>
      <c r="AE38" s="347"/>
      <c r="AF38" s="347"/>
      <c r="AG38" s="347"/>
      <c r="AH38" s="348"/>
      <c r="AI38" s="357"/>
      <c r="AJ38" s="358"/>
      <c r="AK38" s="359"/>
      <c r="AL38" s="352"/>
      <c r="AM38" s="353"/>
      <c r="AN38" s="353"/>
      <c r="AO38" s="353"/>
      <c r="AP38" s="353"/>
      <c r="AQ38" s="353"/>
      <c r="AR38" s="353"/>
      <c r="AS38" s="354"/>
      <c r="AT38" s="360"/>
      <c r="AU38" s="360"/>
      <c r="AV38" s="360"/>
      <c r="AW38" s="360"/>
      <c r="AX38" s="361"/>
      <c r="AY38" s="55"/>
      <c r="AZ38" s="54" t="str">
        <f>IF($AC38="","",DATEDIF($AC38,$AJ$1,"Y"))</f>
        <v/>
      </c>
    </row>
    <row r="39" spans="1:52" ht="5.0999999999999996" customHeight="1">
      <c r="A39" s="61"/>
      <c r="B39" s="62"/>
      <c r="C39" s="62"/>
      <c r="D39" s="62"/>
      <c r="E39" s="62"/>
      <c r="F39" s="62"/>
      <c r="G39" s="62"/>
      <c r="H39" s="62"/>
      <c r="I39" s="63"/>
      <c r="J39" s="61"/>
      <c r="K39" s="62"/>
      <c r="L39" s="63"/>
      <c r="M39" s="61"/>
      <c r="N39" s="62"/>
      <c r="O39" s="62"/>
      <c r="P39" s="62"/>
      <c r="Q39" s="62"/>
      <c r="R39" s="63"/>
      <c r="S39" s="64"/>
      <c r="T39" s="65"/>
      <c r="U39" s="65"/>
      <c r="V39" s="65"/>
      <c r="W39" s="65"/>
      <c r="X39" s="65"/>
      <c r="Y39" s="65"/>
      <c r="Z39" s="65"/>
      <c r="AA39" s="65"/>
      <c r="AB39" s="66"/>
      <c r="AC39" s="61"/>
      <c r="AD39" s="62"/>
      <c r="AE39" s="62"/>
      <c r="AF39" s="62"/>
      <c r="AG39" s="62"/>
      <c r="AH39" s="63"/>
      <c r="AI39" s="61"/>
      <c r="AJ39" s="62"/>
      <c r="AK39" s="63"/>
      <c r="AL39" s="61"/>
      <c r="AM39" s="62"/>
      <c r="AN39" s="62"/>
      <c r="AO39" s="62"/>
      <c r="AP39" s="62"/>
      <c r="AQ39" s="62"/>
      <c r="AR39" s="62"/>
      <c r="AS39" s="63"/>
      <c r="AT39" s="67"/>
      <c r="AU39" s="67"/>
      <c r="AV39" s="67"/>
      <c r="AW39" s="67"/>
      <c r="AX39" s="68"/>
      <c r="AY39" s="55"/>
    </row>
    <row r="40" spans="1:52" ht="5.0999999999999996" customHeight="1">
      <c r="A40" s="57"/>
      <c r="B40" s="11"/>
      <c r="C40" s="11"/>
      <c r="D40" s="11"/>
      <c r="E40" s="11"/>
      <c r="F40" s="11"/>
      <c r="G40" s="11"/>
      <c r="H40" s="11"/>
      <c r="I40" s="58"/>
      <c r="J40" s="57"/>
      <c r="K40" s="11"/>
      <c r="L40" s="58"/>
      <c r="M40" s="57"/>
      <c r="N40" s="11"/>
      <c r="O40" s="11"/>
      <c r="P40" s="11"/>
      <c r="Q40" s="11"/>
      <c r="R40" s="58"/>
      <c r="S40" s="69"/>
      <c r="T40" s="70"/>
      <c r="U40" s="70"/>
      <c r="V40" s="70"/>
      <c r="W40" s="70"/>
      <c r="X40" s="70"/>
      <c r="Y40" s="70"/>
      <c r="Z40" s="70"/>
      <c r="AA40" s="70"/>
      <c r="AB40" s="71"/>
      <c r="AC40" s="57"/>
      <c r="AD40" s="11"/>
      <c r="AE40" s="11"/>
      <c r="AF40" s="11"/>
      <c r="AG40" s="11"/>
      <c r="AH40" s="58"/>
      <c r="AI40" s="57"/>
      <c r="AJ40" s="11"/>
      <c r="AK40" s="58"/>
      <c r="AL40" s="57"/>
      <c r="AM40" s="11"/>
      <c r="AN40" s="11"/>
      <c r="AO40" s="11"/>
      <c r="AP40" s="11"/>
      <c r="AQ40" s="11"/>
      <c r="AR40" s="11"/>
      <c r="AS40" s="58"/>
      <c r="AT40" s="59"/>
      <c r="AU40" s="59"/>
      <c r="AV40" s="59"/>
      <c r="AW40" s="59"/>
      <c r="AX40" s="60"/>
      <c r="AY40" s="55"/>
    </row>
    <row r="41" spans="1:52" ht="18" customHeight="1">
      <c r="A41" s="352"/>
      <c r="B41" s="353"/>
      <c r="C41" s="353"/>
      <c r="D41" s="353"/>
      <c r="E41" s="353"/>
      <c r="F41" s="353"/>
      <c r="G41" s="353"/>
      <c r="H41" s="353"/>
      <c r="I41" s="354"/>
      <c r="J41" s="349" t="str">
        <f>IF($M41="","",DATEDIF($M41,$AJ$1,"Y"))</f>
        <v/>
      </c>
      <c r="K41" s="350"/>
      <c r="L41" s="351"/>
      <c r="M41" s="346"/>
      <c r="N41" s="347"/>
      <c r="O41" s="347"/>
      <c r="P41" s="347"/>
      <c r="Q41" s="347"/>
      <c r="R41" s="348"/>
      <c r="S41" s="343"/>
      <c r="T41" s="344"/>
      <c r="U41" s="344"/>
      <c r="V41" s="344"/>
      <c r="W41" s="344"/>
      <c r="X41" s="344"/>
      <c r="Y41" s="344"/>
      <c r="Z41" s="344"/>
      <c r="AA41" s="344"/>
      <c r="AB41" s="345"/>
      <c r="AC41" s="346"/>
      <c r="AD41" s="347"/>
      <c r="AE41" s="347"/>
      <c r="AF41" s="347"/>
      <c r="AG41" s="347"/>
      <c r="AH41" s="348"/>
      <c r="AI41" s="357"/>
      <c r="AJ41" s="358"/>
      <c r="AK41" s="359"/>
      <c r="AL41" s="352"/>
      <c r="AM41" s="353"/>
      <c r="AN41" s="353"/>
      <c r="AO41" s="353"/>
      <c r="AP41" s="353"/>
      <c r="AQ41" s="353"/>
      <c r="AR41" s="353"/>
      <c r="AS41" s="354"/>
      <c r="AT41" s="360"/>
      <c r="AU41" s="360"/>
      <c r="AV41" s="360"/>
      <c r="AW41" s="360"/>
      <c r="AX41" s="361"/>
      <c r="AY41" s="55"/>
      <c r="AZ41" s="54" t="str">
        <f>IF($AC41="","",DATEDIF($AC41,$AJ$1,"Y"))</f>
        <v/>
      </c>
    </row>
    <row r="42" spans="1:52" ht="5.0999999999999996" customHeight="1">
      <c r="A42" s="61"/>
      <c r="B42" s="62"/>
      <c r="C42" s="62"/>
      <c r="D42" s="62"/>
      <c r="E42" s="62"/>
      <c r="F42" s="62"/>
      <c r="G42" s="62"/>
      <c r="H42" s="62"/>
      <c r="I42" s="63"/>
      <c r="J42" s="61"/>
      <c r="K42" s="62"/>
      <c r="L42" s="63"/>
      <c r="M42" s="61"/>
      <c r="N42" s="62"/>
      <c r="O42" s="62"/>
      <c r="P42" s="62"/>
      <c r="Q42" s="62"/>
      <c r="R42" s="63"/>
      <c r="S42" s="64"/>
      <c r="T42" s="65"/>
      <c r="U42" s="65"/>
      <c r="V42" s="65"/>
      <c r="W42" s="65"/>
      <c r="X42" s="65"/>
      <c r="Y42" s="65"/>
      <c r="Z42" s="65"/>
      <c r="AA42" s="65"/>
      <c r="AB42" s="66"/>
      <c r="AC42" s="61"/>
      <c r="AD42" s="62"/>
      <c r="AE42" s="62"/>
      <c r="AF42" s="62"/>
      <c r="AG42" s="62"/>
      <c r="AH42" s="63"/>
      <c r="AI42" s="61"/>
      <c r="AJ42" s="62"/>
      <c r="AK42" s="63"/>
      <c r="AL42" s="61"/>
      <c r="AM42" s="62"/>
      <c r="AN42" s="62"/>
      <c r="AO42" s="62"/>
      <c r="AP42" s="62"/>
      <c r="AQ42" s="62"/>
      <c r="AR42" s="62"/>
      <c r="AS42" s="63"/>
      <c r="AT42" s="67"/>
      <c r="AU42" s="67"/>
      <c r="AV42" s="67"/>
      <c r="AW42" s="67"/>
      <c r="AX42" s="68"/>
      <c r="AY42" s="55"/>
    </row>
    <row r="43" spans="1:52" ht="5.0999999999999996" customHeight="1">
      <c r="A43" s="57"/>
      <c r="B43" s="11"/>
      <c r="C43" s="11"/>
      <c r="D43" s="11"/>
      <c r="E43" s="11"/>
      <c r="F43" s="11"/>
      <c r="G43" s="11"/>
      <c r="H43" s="11"/>
      <c r="I43" s="58"/>
      <c r="J43" s="57"/>
      <c r="K43" s="11"/>
      <c r="L43" s="58"/>
      <c r="M43" s="57"/>
      <c r="N43" s="11"/>
      <c r="O43" s="11"/>
      <c r="P43" s="11"/>
      <c r="Q43" s="11"/>
      <c r="R43" s="58"/>
      <c r="S43" s="69"/>
      <c r="T43" s="70"/>
      <c r="U43" s="70"/>
      <c r="V43" s="70"/>
      <c r="W43" s="70"/>
      <c r="X43" s="70"/>
      <c r="Y43" s="70"/>
      <c r="Z43" s="70"/>
      <c r="AA43" s="70"/>
      <c r="AB43" s="71"/>
      <c r="AC43" s="57"/>
      <c r="AD43" s="11"/>
      <c r="AE43" s="11"/>
      <c r="AF43" s="11"/>
      <c r="AG43" s="11"/>
      <c r="AH43" s="58"/>
      <c r="AI43" s="57"/>
      <c r="AJ43" s="11"/>
      <c r="AK43" s="58"/>
      <c r="AL43" s="57"/>
      <c r="AM43" s="11"/>
      <c r="AN43" s="11"/>
      <c r="AO43" s="11"/>
      <c r="AP43" s="11"/>
      <c r="AQ43" s="11"/>
      <c r="AR43" s="11"/>
      <c r="AS43" s="58"/>
      <c r="AT43" s="59"/>
      <c r="AU43" s="59"/>
      <c r="AV43" s="59"/>
      <c r="AW43" s="59"/>
      <c r="AX43" s="60"/>
      <c r="AY43" s="55"/>
    </row>
    <row r="44" spans="1:52" ht="18" customHeight="1">
      <c r="A44" s="352"/>
      <c r="B44" s="353"/>
      <c r="C44" s="353"/>
      <c r="D44" s="353"/>
      <c r="E44" s="353"/>
      <c r="F44" s="353"/>
      <c r="G44" s="353"/>
      <c r="H44" s="353"/>
      <c r="I44" s="354"/>
      <c r="J44" s="349" t="str">
        <f>IF($M44="","",DATEDIF($M44,$AJ$1,"Y"))</f>
        <v/>
      </c>
      <c r="K44" s="350"/>
      <c r="L44" s="351"/>
      <c r="M44" s="346"/>
      <c r="N44" s="347"/>
      <c r="O44" s="347"/>
      <c r="P44" s="347"/>
      <c r="Q44" s="347"/>
      <c r="R44" s="348"/>
      <c r="S44" s="343"/>
      <c r="T44" s="344"/>
      <c r="U44" s="344"/>
      <c r="V44" s="344"/>
      <c r="W44" s="344"/>
      <c r="X44" s="344"/>
      <c r="Y44" s="344"/>
      <c r="Z44" s="344"/>
      <c r="AA44" s="344"/>
      <c r="AB44" s="345"/>
      <c r="AC44" s="346"/>
      <c r="AD44" s="347"/>
      <c r="AE44" s="347"/>
      <c r="AF44" s="347"/>
      <c r="AG44" s="347"/>
      <c r="AH44" s="348"/>
      <c r="AI44" s="357"/>
      <c r="AJ44" s="358"/>
      <c r="AK44" s="359"/>
      <c r="AL44" s="352"/>
      <c r="AM44" s="353"/>
      <c r="AN44" s="353"/>
      <c r="AO44" s="353"/>
      <c r="AP44" s="353"/>
      <c r="AQ44" s="353"/>
      <c r="AR44" s="353"/>
      <c r="AS44" s="354"/>
      <c r="AT44" s="360"/>
      <c r="AU44" s="360"/>
      <c r="AV44" s="360"/>
      <c r="AW44" s="360"/>
      <c r="AX44" s="361"/>
      <c r="AY44" s="55"/>
      <c r="AZ44" s="54" t="str">
        <f>IF($AC44="","",DATEDIF($AC44,$AJ$1,"Y"))</f>
        <v/>
      </c>
    </row>
    <row r="45" spans="1:52" ht="5.0999999999999996" customHeight="1">
      <c r="A45" s="61"/>
      <c r="B45" s="62"/>
      <c r="C45" s="62"/>
      <c r="D45" s="62"/>
      <c r="E45" s="62"/>
      <c r="F45" s="62"/>
      <c r="G45" s="62"/>
      <c r="H45" s="62"/>
      <c r="I45" s="63"/>
      <c r="J45" s="61"/>
      <c r="K45" s="62"/>
      <c r="L45" s="63"/>
      <c r="M45" s="61"/>
      <c r="N45" s="62"/>
      <c r="O45" s="62"/>
      <c r="P45" s="62"/>
      <c r="Q45" s="62"/>
      <c r="R45" s="63"/>
      <c r="S45" s="64"/>
      <c r="T45" s="65"/>
      <c r="U45" s="65"/>
      <c r="V45" s="65"/>
      <c r="W45" s="65"/>
      <c r="X45" s="65"/>
      <c r="Y45" s="65"/>
      <c r="Z45" s="65"/>
      <c r="AA45" s="65"/>
      <c r="AB45" s="66"/>
      <c r="AC45" s="61"/>
      <c r="AD45" s="62"/>
      <c r="AE45" s="62"/>
      <c r="AF45" s="62"/>
      <c r="AG45" s="62"/>
      <c r="AH45" s="63"/>
      <c r="AI45" s="61"/>
      <c r="AJ45" s="62"/>
      <c r="AK45" s="63"/>
      <c r="AL45" s="61"/>
      <c r="AM45" s="62"/>
      <c r="AN45" s="62"/>
      <c r="AO45" s="62"/>
      <c r="AP45" s="62"/>
      <c r="AQ45" s="62"/>
      <c r="AR45" s="62"/>
      <c r="AS45" s="63"/>
      <c r="AT45" s="67"/>
      <c r="AU45" s="67"/>
      <c r="AV45" s="67"/>
      <c r="AW45" s="67"/>
      <c r="AX45" s="68"/>
      <c r="AY45" s="55"/>
    </row>
    <row r="46" spans="1:52" ht="5.0999999999999996" customHeight="1">
      <c r="A46" s="57"/>
      <c r="B46" s="11"/>
      <c r="C46" s="11"/>
      <c r="D46" s="11"/>
      <c r="E46" s="11"/>
      <c r="F46" s="11"/>
      <c r="G46" s="11"/>
      <c r="H46" s="11"/>
      <c r="I46" s="58"/>
      <c r="J46" s="57"/>
      <c r="K46" s="11"/>
      <c r="L46" s="58"/>
      <c r="M46" s="57"/>
      <c r="N46" s="11"/>
      <c r="O46" s="11"/>
      <c r="P46" s="11"/>
      <c r="Q46" s="11"/>
      <c r="R46" s="58"/>
      <c r="S46" s="69"/>
      <c r="T46" s="70"/>
      <c r="U46" s="70"/>
      <c r="V46" s="70"/>
      <c r="W46" s="70"/>
      <c r="X46" s="70"/>
      <c r="Y46" s="70"/>
      <c r="Z46" s="70"/>
      <c r="AA46" s="70"/>
      <c r="AB46" s="71"/>
      <c r="AC46" s="57"/>
      <c r="AD46" s="11"/>
      <c r="AE46" s="11"/>
      <c r="AF46" s="11"/>
      <c r="AG46" s="11"/>
      <c r="AH46" s="58"/>
      <c r="AI46" s="57"/>
      <c r="AJ46" s="11"/>
      <c r="AK46" s="58"/>
      <c r="AL46" s="57"/>
      <c r="AM46" s="11"/>
      <c r="AN46" s="11"/>
      <c r="AO46" s="11"/>
      <c r="AP46" s="11"/>
      <c r="AQ46" s="11"/>
      <c r="AR46" s="11"/>
      <c r="AS46" s="58"/>
      <c r="AT46" s="59"/>
      <c r="AU46" s="59"/>
      <c r="AV46" s="59"/>
      <c r="AW46" s="59"/>
      <c r="AX46" s="60"/>
      <c r="AY46" s="55"/>
    </row>
    <row r="47" spans="1:52" ht="18" customHeight="1">
      <c r="A47" s="352"/>
      <c r="B47" s="353"/>
      <c r="C47" s="353"/>
      <c r="D47" s="353"/>
      <c r="E47" s="353"/>
      <c r="F47" s="353"/>
      <c r="G47" s="353"/>
      <c r="H47" s="353"/>
      <c r="I47" s="354"/>
      <c r="J47" s="349" t="str">
        <f>IF($M47="","",DATEDIF($M47,$AJ$1,"Y"))</f>
        <v/>
      </c>
      <c r="K47" s="350"/>
      <c r="L47" s="351"/>
      <c r="M47" s="346"/>
      <c r="N47" s="347"/>
      <c r="O47" s="347"/>
      <c r="P47" s="347"/>
      <c r="Q47" s="347"/>
      <c r="R47" s="348"/>
      <c r="S47" s="343"/>
      <c r="T47" s="344"/>
      <c r="U47" s="344"/>
      <c r="V47" s="344"/>
      <c r="W47" s="344"/>
      <c r="X47" s="344"/>
      <c r="Y47" s="344"/>
      <c r="Z47" s="344"/>
      <c r="AA47" s="344"/>
      <c r="AB47" s="345"/>
      <c r="AC47" s="346"/>
      <c r="AD47" s="347"/>
      <c r="AE47" s="347"/>
      <c r="AF47" s="347"/>
      <c r="AG47" s="347"/>
      <c r="AH47" s="348"/>
      <c r="AI47" s="357"/>
      <c r="AJ47" s="358"/>
      <c r="AK47" s="359"/>
      <c r="AL47" s="352"/>
      <c r="AM47" s="353"/>
      <c r="AN47" s="353"/>
      <c r="AO47" s="353"/>
      <c r="AP47" s="353"/>
      <c r="AQ47" s="353"/>
      <c r="AR47" s="353"/>
      <c r="AS47" s="354"/>
      <c r="AT47" s="360"/>
      <c r="AU47" s="360"/>
      <c r="AV47" s="360"/>
      <c r="AW47" s="360"/>
      <c r="AX47" s="361"/>
      <c r="AY47" s="55"/>
      <c r="AZ47" s="54" t="str">
        <f>IF($AC47="","",DATEDIF($AC47,$AJ$1,"Y"))</f>
        <v/>
      </c>
    </row>
    <row r="48" spans="1:52" ht="5.0999999999999996" customHeight="1">
      <c r="A48" s="61"/>
      <c r="B48" s="62"/>
      <c r="C48" s="62"/>
      <c r="D48" s="62"/>
      <c r="E48" s="62"/>
      <c r="F48" s="62"/>
      <c r="G48" s="62"/>
      <c r="H48" s="62"/>
      <c r="I48" s="63"/>
      <c r="J48" s="61"/>
      <c r="K48" s="62"/>
      <c r="L48" s="63"/>
      <c r="M48" s="61"/>
      <c r="N48" s="62"/>
      <c r="O48" s="62"/>
      <c r="P48" s="62"/>
      <c r="Q48" s="62"/>
      <c r="R48" s="63"/>
      <c r="S48" s="64"/>
      <c r="T48" s="65"/>
      <c r="U48" s="65"/>
      <c r="V48" s="65"/>
      <c r="W48" s="65"/>
      <c r="X48" s="65"/>
      <c r="Y48" s="65"/>
      <c r="Z48" s="65"/>
      <c r="AA48" s="65"/>
      <c r="AB48" s="66"/>
      <c r="AC48" s="61"/>
      <c r="AD48" s="62"/>
      <c r="AE48" s="62"/>
      <c r="AF48" s="62"/>
      <c r="AG48" s="62"/>
      <c r="AH48" s="63"/>
      <c r="AI48" s="61"/>
      <c r="AJ48" s="62"/>
      <c r="AK48" s="63"/>
      <c r="AL48" s="61"/>
      <c r="AM48" s="62"/>
      <c r="AN48" s="62"/>
      <c r="AO48" s="62"/>
      <c r="AP48" s="62"/>
      <c r="AQ48" s="62"/>
      <c r="AR48" s="62"/>
      <c r="AS48" s="63"/>
      <c r="AT48" s="67"/>
      <c r="AU48" s="67"/>
      <c r="AV48" s="67"/>
      <c r="AW48" s="67"/>
      <c r="AX48" s="68"/>
      <c r="AY48" s="55"/>
    </row>
    <row r="49" spans="1:52" ht="5.0999999999999996" customHeight="1">
      <c r="A49" s="57"/>
      <c r="B49" s="11"/>
      <c r="C49" s="11"/>
      <c r="D49" s="11"/>
      <c r="E49" s="11"/>
      <c r="F49" s="11"/>
      <c r="G49" s="11"/>
      <c r="H49" s="11"/>
      <c r="I49" s="58"/>
      <c r="J49" s="57"/>
      <c r="K49" s="11"/>
      <c r="L49" s="58"/>
      <c r="M49" s="57"/>
      <c r="N49" s="11"/>
      <c r="O49" s="11"/>
      <c r="P49" s="11"/>
      <c r="Q49" s="11"/>
      <c r="R49" s="58"/>
      <c r="S49" s="69"/>
      <c r="T49" s="70"/>
      <c r="U49" s="70"/>
      <c r="V49" s="70"/>
      <c r="W49" s="70"/>
      <c r="X49" s="70"/>
      <c r="Y49" s="70"/>
      <c r="Z49" s="70"/>
      <c r="AA49" s="70"/>
      <c r="AB49" s="71"/>
      <c r="AC49" s="57"/>
      <c r="AD49" s="11"/>
      <c r="AE49" s="11"/>
      <c r="AF49" s="11"/>
      <c r="AG49" s="11"/>
      <c r="AH49" s="58"/>
      <c r="AI49" s="57"/>
      <c r="AJ49" s="11"/>
      <c r="AK49" s="58"/>
      <c r="AL49" s="57"/>
      <c r="AM49" s="11"/>
      <c r="AN49" s="11"/>
      <c r="AO49" s="11"/>
      <c r="AP49" s="11"/>
      <c r="AQ49" s="11"/>
      <c r="AR49" s="11"/>
      <c r="AS49" s="58"/>
      <c r="AT49" s="59"/>
      <c r="AU49" s="59"/>
      <c r="AV49" s="59"/>
      <c r="AW49" s="59"/>
      <c r="AX49" s="60"/>
      <c r="AY49" s="55"/>
    </row>
    <row r="50" spans="1:52" ht="18" customHeight="1">
      <c r="A50" s="352"/>
      <c r="B50" s="353"/>
      <c r="C50" s="353"/>
      <c r="D50" s="353"/>
      <c r="E50" s="353"/>
      <c r="F50" s="353"/>
      <c r="G50" s="353"/>
      <c r="H50" s="353"/>
      <c r="I50" s="354"/>
      <c r="J50" s="349" t="str">
        <f>IF($M50="","",DATEDIF($M50,$AJ$1,"Y"))</f>
        <v/>
      </c>
      <c r="K50" s="350"/>
      <c r="L50" s="351"/>
      <c r="M50" s="346"/>
      <c r="N50" s="347"/>
      <c r="O50" s="347"/>
      <c r="P50" s="347"/>
      <c r="Q50" s="347"/>
      <c r="R50" s="348"/>
      <c r="S50" s="343"/>
      <c r="T50" s="344"/>
      <c r="U50" s="344"/>
      <c r="V50" s="344"/>
      <c r="W50" s="344"/>
      <c r="X50" s="344"/>
      <c r="Y50" s="344"/>
      <c r="Z50" s="344"/>
      <c r="AA50" s="344"/>
      <c r="AB50" s="345"/>
      <c r="AC50" s="346"/>
      <c r="AD50" s="347"/>
      <c r="AE50" s="347"/>
      <c r="AF50" s="347"/>
      <c r="AG50" s="347"/>
      <c r="AH50" s="348"/>
      <c r="AI50" s="357"/>
      <c r="AJ50" s="358"/>
      <c r="AK50" s="359"/>
      <c r="AL50" s="352"/>
      <c r="AM50" s="353"/>
      <c r="AN50" s="353"/>
      <c r="AO50" s="353"/>
      <c r="AP50" s="353"/>
      <c r="AQ50" s="353"/>
      <c r="AR50" s="353"/>
      <c r="AS50" s="354"/>
      <c r="AT50" s="360"/>
      <c r="AU50" s="360"/>
      <c r="AV50" s="360"/>
      <c r="AW50" s="360"/>
      <c r="AX50" s="361"/>
      <c r="AY50" s="55"/>
      <c r="AZ50" s="54" t="str">
        <f>IF($AC50="","",DATEDIF($AC50,$AJ$1,"Y"))</f>
        <v/>
      </c>
    </row>
    <row r="51" spans="1:52" ht="5.0999999999999996" customHeight="1">
      <c r="A51" s="61"/>
      <c r="B51" s="62"/>
      <c r="C51" s="62"/>
      <c r="D51" s="62"/>
      <c r="E51" s="62"/>
      <c r="F51" s="62"/>
      <c r="G51" s="62"/>
      <c r="H51" s="62"/>
      <c r="I51" s="63"/>
      <c r="J51" s="61"/>
      <c r="K51" s="62"/>
      <c r="L51" s="63"/>
      <c r="M51" s="61"/>
      <c r="N51" s="62"/>
      <c r="O51" s="62"/>
      <c r="P51" s="62"/>
      <c r="Q51" s="62"/>
      <c r="R51" s="63"/>
      <c r="S51" s="64"/>
      <c r="T51" s="65"/>
      <c r="U51" s="65"/>
      <c r="V51" s="65"/>
      <c r="W51" s="65"/>
      <c r="X51" s="65"/>
      <c r="Y51" s="65"/>
      <c r="Z51" s="65"/>
      <c r="AA51" s="65"/>
      <c r="AB51" s="66"/>
      <c r="AC51" s="61"/>
      <c r="AD51" s="62"/>
      <c r="AE51" s="62"/>
      <c r="AF51" s="62"/>
      <c r="AG51" s="62"/>
      <c r="AH51" s="63"/>
      <c r="AI51" s="61"/>
      <c r="AJ51" s="62"/>
      <c r="AK51" s="63"/>
      <c r="AL51" s="61"/>
      <c r="AM51" s="62"/>
      <c r="AN51" s="62"/>
      <c r="AO51" s="62"/>
      <c r="AP51" s="62"/>
      <c r="AQ51" s="62"/>
      <c r="AR51" s="62"/>
      <c r="AS51" s="63"/>
      <c r="AT51" s="67"/>
      <c r="AU51" s="67"/>
      <c r="AV51" s="67"/>
      <c r="AW51" s="67"/>
      <c r="AX51" s="68"/>
      <c r="AY51" s="55"/>
    </row>
    <row r="52" spans="1:52" ht="5.0999999999999996" customHeight="1">
      <c r="A52" s="57"/>
      <c r="B52" s="11"/>
      <c r="C52" s="11"/>
      <c r="D52" s="11"/>
      <c r="E52" s="11"/>
      <c r="F52" s="11"/>
      <c r="G52" s="11"/>
      <c r="H52" s="11"/>
      <c r="I52" s="58"/>
      <c r="J52" s="57"/>
      <c r="K52" s="11"/>
      <c r="L52" s="58"/>
      <c r="M52" s="57"/>
      <c r="N52" s="11"/>
      <c r="O52" s="11"/>
      <c r="P52" s="11"/>
      <c r="Q52" s="11"/>
      <c r="R52" s="58"/>
      <c r="S52" s="69"/>
      <c r="T52" s="70"/>
      <c r="U52" s="70"/>
      <c r="V52" s="70"/>
      <c r="W52" s="70"/>
      <c r="X52" s="70"/>
      <c r="Y52" s="70"/>
      <c r="Z52" s="70"/>
      <c r="AA52" s="70"/>
      <c r="AB52" s="71"/>
      <c r="AC52" s="57"/>
      <c r="AD52" s="11"/>
      <c r="AE52" s="11"/>
      <c r="AF52" s="11"/>
      <c r="AG52" s="11"/>
      <c r="AH52" s="58"/>
      <c r="AI52" s="57"/>
      <c r="AJ52" s="11"/>
      <c r="AK52" s="58"/>
      <c r="AL52" s="57"/>
      <c r="AM52" s="11"/>
      <c r="AN52" s="11"/>
      <c r="AO52" s="11"/>
      <c r="AP52" s="11"/>
      <c r="AQ52" s="11"/>
      <c r="AR52" s="11"/>
      <c r="AS52" s="58"/>
      <c r="AT52" s="59"/>
      <c r="AU52" s="59"/>
      <c r="AV52" s="59"/>
      <c r="AW52" s="59"/>
      <c r="AX52" s="60"/>
      <c r="AY52" s="55"/>
    </row>
    <row r="53" spans="1:52" ht="18" customHeight="1">
      <c r="A53" s="352"/>
      <c r="B53" s="353"/>
      <c r="C53" s="353"/>
      <c r="D53" s="353"/>
      <c r="E53" s="353"/>
      <c r="F53" s="353"/>
      <c r="G53" s="353"/>
      <c r="H53" s="353"/>
      <c r="I53" s="354"/>
      <c r="J53" s="349" t="str">
        <f>IF($M53="","",DATEDIF($M53,$AJ$1,"Y"))</f>
        <v/>
      </c>
      <c r="K53" s="350"/>
      <c r="L53" s="351"/>
      <c r="M53" s="346"/>
      <c r="N53" s="347"/>
      <c r="O53" s="347"/>
      <c r="P53" s="347"/>
      <c r="Q53" s="347"/>
      <c r="R53" s="348"/>
      <c r="S53" s="343"/>
      <c r="T53" s="344"/>
      <c r="U53" s="344"/>
      <c r="V53" s="344"/>
      <c r="W53" s="344"/>
      <c r="X53" s="344"/>
      <c r="Y53" s="344"/>
      <c r="Z53" s="344"/>
      <c r="AA53" s="344"/>
      <c r="AB53" s="345"/>
      <c r="AC53" s="346"/>
      <c r="AD53" s="347"/>
      <c r="AE53" s="347"/>
      <c r="AF53" s="347"/>
      <c r="AG53" s="347"/>
      <c r="AH53" s="348"/>
      <c r="AI53" s="357"/>
      <c r="AJ53" s="358"/>
      <c r="AK53" s="359"/>
      <c r="AL53" s="352"/>
      <c r="AM53" s="353"/>
      <c r="AN53" s="353"/>
      <c r="AO53" s="353"/>
      <c r="AP53" s="353"/>
      <c r="AQ53" s="353"/>
      <c r="AR53" s="353"/>
      <c r="AS53" s="354"/>
      <c r="AT53" s="360"/>
      <c r="AU53" s="360"/>
      <c r="AV53" s="360"/>
      <c r="AW53" s="360"/>
      <c r="AX53" s="361"/>
      <c r="AY53" s="55"/>
      <c r="AZ53" s="54" t="str">
        <f>IF($AC53="","",DATEDIF($AC53,$AJ$1,"Y"))</f>
        <v/>
      </c>
    </row>
    <row r="54" spans="1:52" ht="5.0999999999999996" customHeight="1">
      <c r="A54" s="61"/>
      <c r="B54" s="62"/>
      <c r="C54" s="62"/>
      <c r="D54" s="62"/>
      <c r="E54" s="62"/>
      <c r="F54" s="62"/>
      <c r="G54" s="62"/>
      <c r="H54" s="62"/>
      <c r="I54" s="63"/>
      <c r="J54" s="61"/>
      <c r="K54" s="62"/>
      <c r="L54" s="63"/>
      <c r="M54" s="61"/>
      <c r="N54" s="62"/>
      <c r="O54" s="62"/>
      <c r="P54" s="62"/>
      <c r="Q54" s="62"/>
      <c r="R54" s="63"/>
      <c r="S54" s="64"/>
      <c r="T54" s="65"/>
      <c r="U54" s="65"/>
      <c r="V54" s="65"/>
      <c r="W54" s="65"/>
      <c r="X54" s="65"/>
      <c r="Y54" s="65"/>
      <c r="Z54" s="65"/>
      <c r="AA54" s="65"/>
      <c r="AB54" s="66"/>
      <c r="AC54" s="61"/>
      <c r="AD54" s="62"/>
      <c r="AE54" s="62"/>
      <c r="AF54" s="62"/>
      <c r="AG54" s="62"/>
      <c r="AH54" s="63"/>
      <c r="AI54" s="61"/>
      <c r="AJ54" s="62"/>
      <c r="AK54" s="63"/>
      <c r="AL54" s="61"/>
      <c r="AM54" s="62"/>
      <c r="AN54" s="62"/>
      <c r="AO54" s="62"/>
      <c r="AP54" s="62"/>
      <c r="AQ54" s="62"/>
      <c r="AR54" s="62"/>
      <c r="AS54" s="63"/>
      <c r="AT54" s="67"/>
      <c r="AU54" s="67"/>
      <c r="AV54" s="67"/>
      <c r="AW54" s="67"/>
      <c r="AX54" s="68"/>
      <c r="AY54" s="55"/>
    </row>
    <row r="55" spans="1:52" ht="5.0999999999999996" customHeight="1">
      <c r="A55" s="57"/>
      <c r="B55" s="11"/>
      <c r="C55" s="11"/>
      <c r="D55" s="11"/>
      <c r="E55" s="11"/>
      <c r="F55" s="11"/>
      <c r="G55" s="11"/>
      <c r="H55" s="11"/>
      <c r="I55" s="58"/>
      <c r="J55" s="57"/>
      <c r="K55" s="11"/>
      <c r="L55" s="58"/>
      <c r="M55" s="57"/>
      <c r="N55" s="11"/>
      <c r="O55" s="11"/>
      <c r="P55" s="11"/>
      <c r="Q55" s="11"/>
      <c r="R55" s="58"/>
      <c r="S55" s="69"/>
      <c r="T55" s="70"/>
      <c r="U55" s="70"/>
      <c r="V55" s="70"/>
      <c r="W55" s="70"/>
      <c r="X55" s="70"/>
      <c r="Y55" s="70"/>
      <c r="Z55" s="70"/>
      <c r="AA55" s="70"/>
      <c r="AB55" s="71"/>
      <c r="AC55" s="57"/>
      <c r="AD55" s="11"/>
      <c r="AE55" s="11"/>
      <c r="AF55" s="11"/>
      <c r="AG55" s="11"/>
      <c r="AH55" s="58"/>
      <c r="AI55" s="57"/>
      <c r="AJ55" s="11"/>
      <c r="AK55" s="58"/>
      <c r="AL55" s="57"/>
      <c r="AM55" s="11"/>
      <c r="AN55" s="11"/>
      <c r="AO55" s="11"/>
      <c r="AP55" s="11"/>
      <c r="AQ55" s="11"/>
      <c r="AR55" s="11"/>
      <c r="AS55" s="58"/>
      <c r="AT55" s="59"/>
      <c r="AU55" s="59"/>
      <c r="AV55" s="59"/>
      <c r="AW55" s="59"/>
      <c r="AX55" s="60"/>
      <c r="AY55" s="55"/>
    </row>
    <row r="56" spans="1:52" ht="18" customHeight="1">
      <c r="A56" s="352"/>
      <c r="B56" s="353"/>
      <c r="C56" s="353"/>
      <c r="D56" s="353"/>
      <c r="E56" s="353"/>
      <c r="F56" s="353"/>
      <c r="G56" s="353"/>
      <c r="H56" s="353"/>
      <c r="I56" s="354"/>
      <c r="J56" s="349" t="str">
        <f>IF($M56="","",DATEDIF($M56,$AJ$1,"Y"))</f>
        <v/>
      </c>
      <c r="K56" s="350"/>
      <c r="L56" s="351"/>
      <c r="M56" s="346"/>
      <c r="N56" s="347"/>
      <c r="O56" s="347"/>
      <c r="P56" s="347"/>
      <c r="Q56" s="347"/>
      <c r="R56" s="348"/>
      <c r="S56" s="343"/>
      <c r="T56" s="344"/>
      <c r="U56" s="344"/>
      <c r="V56" s="344"/>
      <c r="W56" s="344"/>
      <c r="X56" s="344"/>
      <c r="Y56" s="344"/>
      <c r="Z56" s="344"/>
      <c r="AA56" s="344"/>
      <c r="AB56" s="345"/>
      <c r="AC56" s="346"/>
      <c r="AD56" s="347"/>
      <c r="AE56" s="347"/>
      <c r="AF56" s="347"/>
      <c r="AG56" s="347"/>
      <c r="AH56" s="348"/>
      <c r="AI56" s="357"/>
      <c r="AJ56" s="358"/>
      <c r="AK56" s="359"/>
      <c r="AL56" s="352"/>
      <c r="AM56" s="353"/>
      <c r="AN56" s="353"/>
      <c r="AO56" s="353"/>
      <c r="AP56" s="353"/>
      <c r="AQ56" s="353"/>
      <c r="AR56" s="353"/>
      <c r="AS56" s="354"/>
      <c r="AT56" s="360"/>
      <c r="AU56" s="360"/>
      <c r="AV56" s="360"/>
      <c r="AW56" s="360"/>
      <c r="AX56" s="361"/>
      <c r="AY56" s="55"/>
      <c r="AZ56" s="54" t="str">
        <f>IF($AC56="","",DATEDIF($AC56,$AJ$1,"Y"))</f>
        <v/>
      </c>
    </row>
    <row r="57" spans="1:52" ht="5.0999999999999996" customHeight="1">
      <c r="A57" s="72"/>
      <c r="B57" s="73"/>
      <c r="C57" s="73"/>
      <c r="D57" s="73"/>
      <c r="E57" s="73"/>
      <c r="F57" s="73"/>
      <c r="G57" s="73"/>
      <c r="H57" s="73"/>
      <c r="I57" s="74"/>
      <c r="J57" s="72"/>
      <c r="K57" s="73"/>
      <c r="L57" s="74"/>
      <c r="M57" s="72"/>
      <c r="N57" s="73"/>
      <c r="O57" s="73"/>
      <c r="P57" s="73"/>
      <c r="Q57" s="73"/>
      <c r="R57" s="74"/>
      <c r="S57" s="72"/>
      <c r="T57" s="73"/>
      <c r="U57" s="73"/>
      <c r="V57" s="73"/>
      <c r="W57" s="73"/>
      <c r="X57" s="73"/>
      <c r="Y57" s="73"/>
      <c r="Z57" s="73"/>
      <c r="AA57" s="73"/>
      <c r="AB57" s="74"/>
      <c r="AC57" s="72"/>
      <c r="AD57" s="73"/>
      <c r="AE57" s="73"/>
      <c r="AF57" s="73"/>
      <c r="AG57" s="73"/>
      <c r="AH57" s="74"/>
      <c r="AI57" s="72"/>
      <c r="AJ57" s="73"/>
      <c r="AK57" s="74"/>
      <c r="AL57" s="72"/>
      <c r="AM57" s="73"/>
      <c r="AN57" s="73"/>
      <c r="AO57" s="73"/>
      <c r="AP57" s="73"/>
      <c r="AQ57" s="73"/>
      <c r="AR57" s="73"/>
      <c r="AS57" s="74"/>
      <c r="AT57" s="75"/>
      <c r="AU57" s="75"/>
      <c r="AV57" s="75"/>
      <c r="AW57" s="75"/>
      <c r="AX57" s="76"/>
      <c r="AY57" s="55"/>
    </row>
    <row r="58" spans="1:52" ht="15" customHeight="1">
      <c r="AY58" s="55"/>
    </row>
    <row r="59" spans="1:52" ht="15" customHeight="1">
      <c r="A59" s="362" t="s">
        <v>15</v>
      </c>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55"/>
    </row>
    <row r="60" spans="1:52" ht="15" customHeight="1">
      <c r="A60" s="362" t="s">
        <v>246</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10"/>
    </row>
    <row r="61" spans="1:52" ht="15" customHeight="1">
      <c r="A61" s="364" t="s">
        <v>247</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10"/>
    </row>
    <row r="62" spans="1:52" ht="15" customHeight="1">
      <c r="A62" s="362" t="s">
        <v>248</v>
      </c>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10"/>
    </row>
    <row r="63" spans="1:52" ht="15" customHeight="1">
      <c r="A63" s="362"/>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10"/>
    </row>
  </sheetData>
  <sheetProtection sheet="1" selectLockedCells="1"/>
  <mergeCells count="110">
    <mergeCell ref="AJ1:AX1"/>
    <mergeCell ref="AT53:AX53"/>
    <mergeCell ref="AC50:AH50"/>
    <mergeCell ref="A59:AX59"/>
    <mergeCell ref="A60:AX60"/>
    <mergeCell ref="A61:AX61"/>
    <mergeCell ref="A62:AX62"/>
    <mergeCell ref="M47:R47"/>
    <mergeCell ref="S47:AB47"/>
    <mergeCell ref="AC47:AH47"/>
    <mergeCell ref="AI47:AK47"/>
    <mergeCell ref="AL47:AS47"/>
    <mergeCell ref="AT47:AX47"/>
    <mergeCell ref="AL56:AS56"/>
    <mergeCell ref="AT56:AX56"/>
    <mergeCell ref="A56:I56"/>
    <mergeCell ref="J56:L56"/>
    <mergeCell ref="M56:R56"/>
    <mergeCell ref="S56:AB56"/>
    <mergeCell ref="AC56:AH56"/>
    <mergeCell ref="AI56:AK56"/>
    <mergeCell ref="AL50:AS50"/>
    <mergeCell ref="AT50:AX50"/>
    <mergeCell ref="A53:I53"/>
    <mergeCell ref="J53:L53"/>
    <mergeCell ref="M53:R53"/>
    <mergeCell ref="S53:AB53"/>
    <mergeCell ref="AC53:AH53"/>
    <mergeCell ref="AI53:AK53"/>
    <mergeCell ref="AL53:AS53"/>
    <mergeCell ref="A63:AX63"/>
    <mergeCell ref="A41:I41"/>
    <mergeCell ref="J41:L41"/>
    <mergeCell ref="M41:R41"/>
    <mergeCell ref="S41:AB41"/>
    <mergeCell ref="AC41:AH41"/>
    <mergeCell ref="AI41:AK41"/>
    <mergeCell ref="AL41:AS41"/>
    <mergeCell ref="AT41:AX41"/>
    <mergeCell ref="A44:I44"/>
    <mergeCell ref="J44:L44"/>
    <mergeCell ref="M44:R44"/>
    <mergeCell ref="S44:AB44"/>
    <mergeCell ref="AC44:AH44"/>
    <mergeCell ref="AI44:AK44"/>
    <mergeCell ref="AL44:AS44"/>
    <mergeCell ref="AI50:AK50"/>
    <mergeCell ref="AT44:AX44"/>
    <mergeCell ref="A47:I47"/>
    <mergeCell ref="J47:L47"/>
    <mergeCell ref="A50:I50"/>
    <mergeCell ref="J50:L50"/>
    <mergeCell ref="M50:R50"/>
    <mergeCell ref="S50:AB50"/>
    <mergeCell ref="AL38:AS38"/>
    <mergeCell ref="AT38:AX38"/>
    <mergeCell ref="A38:I38"/>
    <mergeCell ref="J38:L38"/>
    <mergeCell ref="M38:R38"/>
    <mergeCell ref="S38:AB38"/>
    <mergeCell ref="AC38:AH38"/>
    <mergeCell ref="AI38:AK38"/>
    <mergeCell ref="J35:L35"/>
    <mergeCell ref="A35:I35"/>
    <mergeCell ref="M35:R35"/>
    <mergeCell ref="S35:AB35"/>
    <mergeCell ref="AC35:AH35"/>
    <mergeCell ref="AI35:AK35"/>
    <mergeCell ref="AL35:AS35"/>
    <mergeCell ref="AT35:AX35"/>
    <mergeCell ref="J32:L32"/>
    <mergeCell ref="AL32:AS32"/>
    <mergeCell ref="AT32:AX32"/>
    <mergeCell ref="A32:I32"/>
    <mergeCell ref="M32:R32"/>
    <mergeCell ref="S32:AB32"/>
    <mergeCell ref="AC32:AH32"/>
    <mergeCell ref="AI32:AK32"/>
    <mergeCell ref="A26:I27"/>
    <mergeCell ref="S29:AB29"/>
    <mergeCell ref="M29:R29"/>
    <mergeCell ref="J29:L29"/>
    <mergeCell ref="A29:I29"/>
    <mergeCell ref="AC29:AH29"/>
    <mergeCell ref="A18:AX19"/>
    <mergeCell ref="A23:AX23"/>
    <mergeCell ref="A22:AX22"/>
    <mergeCell ref="AT26:AX27"/>
    <mergeCell ref="J26:L27"/>
    <mergeCell ref="M26:R27"/>
    <mergeCell ref="S26:AB27"/>
    <mergeCell ref="AC26:AH27"/>
    <mergeCell ref="AI26:AK27"/>
    <mergeCell ref="AL26:AS27"/>
    <mergeCell ref="AI29:AK29"/>
    <mergeCell ref="AL29:AS29"/>
    <mergeCell ref="AT29:AX29"/>
    <mergeCell ref="AW2:AX2"/>
    <mergeCell ref="S8:Z8"/>
    <mergeCell ref="AC8:AX9"/>
    <mergeCell ref="S11:Z11"/>
    <mergeCell ref="AC11:AX12"/>
    <mergeCell ref="S14:Z14"/>
    <mergeCell ref="AC14:AX15"/>
    <mergeCell ref="AJ2:AL2"/>
    <mergeCell ref="AM2:AN2"/>
    <mergeCell ref="AO2:AP2"/>
    <mergeCell ref="AQ2:AR2"/>
    <mergeCell ref="AS2:AT2"/>
    <mergeCell ref="AU2:AV2"/>
  </mergeCells>
  <phoneticPr fontId="1"/>
  <dataValidations count="5">
    <dataValidation imeMode="hiragana" allowBlank="1" showInputMessage="1" showErrorMessage="1" sqref="AC14:AY15 AC8:AY9 S29:AB29 AL29:AS29 A44:I44 A32:I32 S32:AB32 A29:I29 A35:I35 S35:AB35 AL32:AS32 AL38:AS38 A38:I38 S38:AB38 AL41:AS41 A41:I41 S41:AB41 S44:AB44 AL50:AS50 AL35:AS35 A47:I47 S47:AB47 AL44:AS44 A50:I50 AL47:AS47 S50:AB50 A53:I53 S53:AB53 AL53:AS53 A56:I56 S56:AB56 AL56:AS56 AC11:AY12"/>
    <dataValidation imeMode="off" allowBlank="1" showInputMessage="1" showErrorMessage="1" sqref="AC29:AH29 M44:R44 M32:R32 M29:R29 M35:R35 AC32:AH32 AC38:AH38 M38:R38 AC41:AH41 M41:R41 AC50:AH50 AC35:AH35 M47:R47 AC44:AH44 AC47:AH47 M50:R50 M53:R53 AC53:AH53 M56:R56 AC56:AH56 AU2:AV2 AQ2:AR2 AM2:AN2"/>
    <dataValidation type="whole" imeMode="off" allowBlank="1" showInputMessage="1" showErrorMessage="1" sqref="AI47:AK47 AI29:AK29 AI32:AK32 AI38:AK38 AI41:AK41 AI35:AK35 AI44:AK44 AI50:AK50 AI53:AK53 AI56:AK56">
      <formula1>0</formula1>
      <formula2>99</formula2>
    </dataValidation>
    <dataValidation errorStyle="information" imeMode="hiragana" allowBlank="1" showInputMessage="1" showErrorMessage="1" errorTitle="確認" error="リストにない元号ですが、よろしいですか？" sqref="AJ2:AL2"/>
    <dataValidation type="list" imeMode="off" allowBlank="1" showInputMessage="1" showErrorMessage="1" sqref="AT29:AX29 AT32:AX32 AT35:AX35 AT38:AX38 AT41:AX41 AT44:AX44 AT47:AX47 AT50:AX50 AT53:AX53 AT56:AX56">
      <formula1>工区</formula1>
    </dataValidation>
  </dataValidations>
  <printOptions horizontalCentered="1"/>
  <pageMargins left="0.78740157480314965" right="0.78740157480314965" top="0.78740157480314965" bottom="0.78740157480314965" header="0" footer="0"/>
  <pageSetup paperSize="9" orientation="portrait" blackAndWhite="1" r:id="rId1"/>
  <rowBreaks count="1" manualBreakCount="1">
    <brk id="25" max="50" man="1"/>
  </rowBreaks>
  <colBreaks count="1" manualBreakCount="1">
    <brk id="28" min="1" max="6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election activeCell="BG3" sqref="BG3"/>
    </sheetView>
  </sheetViews>
  <sheetFormatPr defaultRowHeight="13.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Z56"/>
  <sheetViews>
    <sheetView showGridLines="0" view="pageBreakPreview" zoomScaleNormal="100" zoomScaleSheetLayoutView="100" workbookViewId="0">
      <selection activeCell="AA8" sqref="AA8:AU8"/>
    </sheetView>
  </sheetViews>
  <sheetFormatPr defaultRowHeight="13.5"/>
  <cols>
    <col min="1" max="51" width="1.625" style="7" customWidth="1"/>
    <col min="52" max="52" width="9" style="54"/>
    <col min="53" max="16384" width="9" style="7"/>
  </cols>
  <sheetData>
    <row r="1" spans="1:51" ht="15" customHeight="1"/>
    <row r="2" spans="1:51" ht="15" customHeight="1">
      <c r="A2" s="321" t="s">
        <v>49</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77"/>
    </row>
    <row r="3" spans="1:51" ht="15" customHeight="1">
      <c r="A3" s="32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77"/>
    </row>
    <row r="4" spans="1:51" ht="15" customHeight="1"/>
    <row r="5" spans="1:51" ht="15" customHeight="1"/>
    <row r="6" spans="1:51" ht="15" customHeight="1">
      <c r="AJ6" s="316" t="s">
        <v>3</v>
      </c>
      <c r="AK6" s="316"/>
      <c r="AL6" s="316"/>
      <c r="AM6" s="315">
        <f>DATA!B1</f>
        <v>7</v>
      </c>
      <c r="AN6" s="315"/>
      <c r="AO6" s="335" t="s">
        <v>2</v>
      </c>
      <c r="AP6" s="335"/>
      <c r="AQ6" s="315">
        <v>11</v>
      </c>
      <c r="AR6" s="315"/>
      <c r="AS6" s="335" t="s">
        <v>1</v>
      </c>
      <c r="AT6" s="335"/>
      <c r="AU6" s="314"/>
      <c r="AV6" s="314"/>
      <c r="AW6" s="313" t="s">
        <v>0</v>
      </c>
      <c r="AX6" s="313"/>
      <c r="AY6" s="8"/>
    </row>
    <row r="7" spans="1:51" ht="15" customHeight="1"/>
    <row r="8" spans="1:51" ht="15" customHeight="1">
      <c r="A8" s="7" t="s">
        <v>186</v>
      </c>
    </row>
    <row r="9" spans="1:51" ht="15" customHeight="1"/>
    <row r="10" spans="1:51" ht="15" customHeight="1"/>
    <row r="11" spans="1:51" ht="15" customHeight="1"/>
    <row r="12" spans="1:51" ht="15" customHeight="1">
      <c r="Q12" s="31" t="s">
        <v>31</v>
      </c>
    </row>
    <row r="13" spans="1:51" ht="15" customHeight="1"/>
    <row r="14" spans="1:51" ht="15" customHeight="1">
      <c r="S14" s="320" t="s">
        <v>32</v>
      </c>
      <c r="T14" s="320"/>
      <c r="U14" s="320"/>
      <c r="V14" s="320"/>
      <c r="W14" s="320"/>
      <c r="X14" s="320"/>
      <c r="Y14" s="320"/>
      <c r="Z14" s="320"/>
      <c r="AC14" s="336" t="str">
        <f>IF(参加申込書!$AC$8="","",参加申込書!$AC$8)</f>
        <v/>
      </c>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48"/>
    </row>
    <row r="15" spans="1:51" ht="15" customHeight="1">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48"/>
    </row>
    <row r="16" spans="1:51" ht="5.0999999999999996" customHeight="1"/>
    <row r="17" spans="1:51" ht="15" customHeight="1">
      <c r="S17" s="320" t="s">
        <v>4</v>
      </c>
      <c r="T17" s="320"/>
      <c r="U17" s="320"/>
      <c r="V17" s="320"/>
      <c r="W17" s="320"/>
      <c r="X17" s="320"/>
      <c r="Y17" s="320"/>
      <c r="Z17" s="320"/>
      <c r="AC17" s="336" t="str">
        <f>IF(参加申込書!$AC$11="","",参加申込書!$AC$11)</f>
        <v/>
      </c>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48"/>
    </row>
    <row r="18" spans="1:51" ht="15" customHeight="1">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48"/>
    </row>
    <row r="19" spans="1:51" ht="5.0999999999999996" customHeight="1">
      <c r="AY19" s="48"/>
    </row>
    <row r="20" spans="1:51" ht="15" customHeight="1">
      <c r="S20" s="320" t="s">
        <v>16</v>
      </c>
      <c r="T20" s="320"/>
      <c r="U20" s="320"/>
      <c r="V20" s="320"/>
      <c r="W20" s="320"/>
      <c r="X20" s="320"/>
      <c r="Y20" s="320"/>
      <c r="Z20" s="320"/>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48"/>
    </row>
    <row r="21" spans="1:51" ht="15" customHeight="1">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48"/>
    </row>
    <row r="22" spans="1:51" ht="15" customHeight="1">
      <c r="AY22" s="48"/>
    </row>
    <row r="23" spans="1:51" ht="15" customHeight="1"/>
    <row r="24" spans="1:51" ht="15" customHeight="1">
      <c r="A24" s="322" t="s">
        <v>60</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10"/>
    </row>
    <row r="25" spans="1:51"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ht="15" customHeight="1"/>
    <row r="27" spans="1:51" ht="5.0999999999999996" customHeight="1">
      <c r="A27" s="78"/>
      <c r="B27" s="38"/>
      <c r="C27" s="38"/>
      <c r="D27" s="38"/>
      <c r="E27" s="38"/>
      <c r="F27" s="38"/>
      <c r="G27" s="38"/>
      <c r="H27" s="38"/>
      <c r="I27" s="79"/>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79"/>
      <c r="AY27" s="18"/>
    </row>
    <row r="28" spans="1:51" ht="13.5" customHeight="1">
      <c r="A28" s="80"/>
      <c r="B28" s="367" t="s">
        <v>12</v>
      </c>
      <c r="C28" s="367"/>
      <c r="D28" s="367"/>
      <c r="E28" s="367"/>
      <c r="F28" s="367"/>
      <c r="G28" s="367"/>
      <c r="H28" s="367"/>
      <c r="I28" s="81"/>
      <c r="J28" s="18"/>
      <c r="K28" s="371"/>
      <c r="L28" s="371"/>
      <c r="M28" s="371"/>
      <c r="N28" s="371"/>
      <c r="O28" s="371"/>
      <c r="P28" s="371"/>
      <c r="Q28" s="371"/>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81"/>
      <c r="AY28" s="18"/>
    </row>
    <row r="29" spans="1:51">
      <c r="A29" s="80"/>
      <c r="B29" s="367"/>
      <c r="C29" s="367"/>
      <c r="D29" s="367"/>
      <c r="E29" s="367"/>
      <c r="F29" s="367"/>
      <c r="G29" s="367"/>
      <c r="H29" s="367"/>
      <c r="I29" s="81"/>
      <c r="J29" s="18"/>
      <c r="K29" s="371"/>
      <c r="L29" s="371"/>
      <c r="M29" s="371"/>
      <c r="N29" s="371"/>
      <c r="O29" s="371"/>
      <c r="P29" s="371"/>
      <c r="Q29" s="371"/>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81"/>
      <c r="AY29" s="18"/>
    </row>
    <row r="30" spans="1:51">
      <c r="A30" s="80"/>
      <c r="B30" s="367"/>
      <c r="C30" s="367"/>
      <c r="D30" s="367"/>
      <c r="E30" s="367"/>
      <c r="F30" s="367"/>
      <c r="G30" s="367"/>
      <c r="H30" s="367"/>
      <c r="I30" s="81"/>
      <c r="J30" s="18"/>
      <c r="K30" s="371"/>
      <c r="L30" s="371"/>
      <c r="M30" s="371"/>
      <c r="N30" s="371"/>
      <c r="O30" s="371"/>
      <c r="P30" s="371"/>
      <c r="Q30" s="371"/>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81"/>
      <c r="AY30" s="18"/>
    </row>
    <row r="31" spans="1:51" ht="5.0999999999999996" customHeight="1">
      <c r="A31" s="82"/>
      <c r="B31" s="83"/>
      <c r="C31" s="83"/>
      <c r="D31" s="83"/>
      <c r="E31" s="83"/>
      <c r="F31" s="83"/>
      <c r="G31" s="83"/>
      <c r="H31" s="83"/>
      <c r="I31" s="84"/>
      <c r="J31" s="26"/>
      <c r="K31" s="85"/>
      <c r="L31" s="85"/>
      <c r="M31" s="85"/>
      <c r="N31" s="85"/>
      <c r="O31" s="85"/>
      <c r="P31" s="85"/>
      <c r="Q31" s="85"/>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84"/>
      <c r="AY31" s="18"/>
    </row>
    <row r="32" spans="1:51" ht="5.0999999999999996" customHeight="1">
      <c r="A32" s="80"/>
      <c r="B32" s="18"/>
      <c r="C32" s="18"/>
      <c r="D32" s="18"/>
      <c r="E32" s="18"/>
      <c r="F32" s="18"/>
      <c r="G32" s="18"/>
      <c r="H32" s="18"/>
      <c r="I32" s="81"/>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81"/>
      <c r="AY32" s="18"/>
    </row>
    <row r="33" spans="1:51" ht="13.5" customHeight="1">
      <c r="A33" s="80"/>
      <c r="B33" s="372" t="s">
        <v>301</v>
      </c>
      <c r="C33" s="367"/>
      <c r="D33" s="367"/>
      <c r="E33" s="367"/>
      <c r="F33" s="367"/>
      <c r="G33" s="367"/>
      <c r="H33" s="367"/>
      <c r="I33" s="81"/>
      <c r="J33" s="18"/>
      <c r="K33" s="365" t="s">
        <v>10</v>
      </c>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6" t="s">
        <v>214</v>
      </c>
      <c r="AI33" s="366" t="str">
        <f>IF($K$28="","",VLOOKUP($K$28,DATA!$A$14:$F$27,2,FALSE))</f>
        <v/>
      </c>
      <c r="AJ33" s="366"/>
      <c r="AK33" s="366"/>
      <c r="AL33" s="366"/>
      <c r="AM33" s="366"/>
      <c r="AN33" s="366" t="s">
        <v>215</v>
      </c>
      <c r="AO33" s="86"/>
      <c r="AP33" s="18"/>
      <c r="AQ33" s="18"/>
      <c r="AR33" s="18"/>
      <c r="AS33" s="18"/>
      <c r="AT33" s="18"/>
      <c r="AU33" s="18"/>
      <c r="AV33" s="18"/>
      <c r="AW33" s="18"/>
      <c r="AX33" s="81"/>
      <c r="AY33" s="18"/>
    </row>
    <row r="34" spans="1:51">
      <c r="A34" s="80"/>
      <c r="B34" s="367"/>
      <c r="C34" s="367"/>
      <c r="D34" s="367"/>
      <c r="E34" s="367"/>
      <c r="F34" s="367"/>
      <c r="G34" s="367"/>
      <c r="H34" s="367"/>
      <c r="I34" s="81"/>
      <c r="J34" s="18"/>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6"/>
      <c r="AI34" s="366"/>
      <c r="AJ34" s="366"/>
      <c r="AK34" s="366"/>
      <c r="AL34" s="366"/>
      <c r="AM34" s="366"/>
      <c r="AN34" s="366"/>
      <c r="AO34" s="86"/>
      <c r="AQ34" s="18"/>
      <c r="AR34" s="18"/>
      <c r="AS34" s="18"/>
      <c r="AT34" s="18"/>
      <c r="AU34" s="18"/>
      <c r="AV34" s="18"/>
      <c r="AW34" s="18"/>
      <c r="AX34" s="81"/>
      <c r="AY34" s="18"/>
    </row>
    <row r="35" spans="1:51">
      <c r="A35" s="80"/>
      <c r="B35" s="367"/>
      <c r="C35" s="367"/>
      <c r="D35" s="367"/>
      <c r="E35" s="367"/>
      <c r="F35" s="367"/>
      <c r="G35" s="367"/>
      <c r="H35" s="367"/>
      <c r="I35" s="81"/>
      <c r="J35" s="18"/>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6"/>
      <c r="AI35" s="366"/>
      <c r="AJ35" s="366"/>
      <c r="AK35" s="366"/>
      <c r="AL35" s="366"/>
      <c r="AM35" s="366"/>
      <c r="AN35" s="366"/>
      <c r="AO35" s="86"/>
      <c r="AP35" s="18"/>
      <c r="AQ35" s="18"/>
      <c r="AR35" s="18"/>
      <c r="AS35" s="18"/>
      <c r="AT35" s="18"/>
      <c r="AU35" s="18"/>
      <c r="AV35" s="18"/>
      <c r="AW35" s="18"/>
      <c r="AX35" s="81"/>
      <c r="AY35" s="18"/>
    </row>
    <row r="36" spans="1:51" ht="5.0999999999999996" customHeight="1">
      <c r="A36" s="82"/>
      <c r="B36" s="83"/>
      <c r="C36" s="83"/>
      <c r="D36" s="83"/>
      <c r="E36" s="83"/>
      <c r="F36" s="83"/>
      <c r="G36" s="83"/>
      <c r="H36" s="83"/>
      <c r="I36" s="84"/>
      <c r="J36" s="26"/>
      <c r="K36" s="85"/>
      <c r="L36" s="85"/>
      <c r="M36" s="85"/>
      <c r="N36" s="85"/>
      <c r="O36" s="85"/>
      <c r="P36" s="85"/>
      <c r="Q36" s="85"/>
      <c r="R36" s="87"/>
      <c r="S36" s="87"/>
      <c r="T36" s="87"/>
      <c r="U36" s="87"/>
      <c r="V36" s="87"/>
      <c r="W36" s="87"/>
      <c r="X36" s="87"/>
      <c r="Y36" s="87"/>
      <c r="Z36" s="87"/>
      <c r="AA36" s="87"/>
      <c r="AB36" s="87"/>
      <c r="AC36" s="87"/>
      <c r="AD36" s="87"/>
      <c r="AE36" s="87"/>
      <c r="AF36" s="87"/>
      <c r="AG36" s="87"/>
      <c r="AH36" s="87"/>
      <c r="AI36" s="87"/>
      <c r="AJ36" s="87"/>
      <c r="AK36" s="87"/>
      <c r="AL36" s="87"/>
      <c r="AM36" s="87"/>
      <c r="AN36" s="87"/>
      <c r="AO36" s="26"/>
      <c r="AP36" s="26"/>
      <c r="AQ36" s="26"/>
      <c r="AR36" s="26"/>
      <c r="AS36" s="26"/>
      <c r="AT36" s="26"/>
      <c r="AU36" s="26"/>
      <c r="AV36" s="26"/>
      <c r="AW36" s="26"/>
      <c r="AX36" s="84"/>
      <c r="AY36" s="18"/>
    </row>
    <row r="37" spans="1:51" ht="5.0999999999999996" customHeight="1">
      <c r="A37" s="80"/>
      <c r="B37" s="18"/>
      <c r="C37" s="18"/>
      <c r="D37" s="18"/>
      <c r="E37" s="18"/>
      <c r="F37" s="18"/>
      <c r="G37" s="18"/>
      <c r="H37" s="18"/>
      <c r="I37" s="81"/>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81"/>
      <c r="AY37" s="18"/>
    </row>
    <row r="38" spans="1:51" ht="13.5" customHeight="1">
      <c r="A38" s="80"/>
      <c r="B38" s="367" t="s">
        <v>34</v>
      </c>
      <c r="C38" s="367"/>
      <c r="D38" s="367"/>
      <c r="E38" s="367"/>
      <c r="F38" s="367"/>
      <c r="G38" s="367"/>
      <c r="H38" s="367"/>
      <c r="I38" s="81"/>
      <c r="J38" s="18"/>
      <c r="K38" s="373" t="str">
        <f>IF($K$28="","",VLOOKUP($K$28,DATA!$A$14:$F$27,4,FALSE))</f>
        <v/>
      </c>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81"/>
      <c r="AY38" s="18"/>
    </row>
    <row r="39" spans="1:51">
      <c r="A39" s="80"/>
      <c r="B39" s="367"/>
      <c r="C39" s="367"/>
      <c r="D39" s="367"/>
      <c r="E39" s="367"/>
      <c r="F39" s="367"/>
      <c r="G39" s="367"/>
      <c r="H39" s="367"/>
      <c r="I39" s="81"/>
      <c r="J39" s="18"/>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81"/>
      <c r="AY39" s="18"/>
    </row>
    <row r="40" spans="1:51">
      <c r="A40" s="80"/>
      <c r="B40" s="367"/>
      <c r="C40" s="367"/>
      <c r="D40" s="367"/>
      <c r="E40" s="367"/>
      <c r="F40" s="367"/>
      <c r="G40" s="367"/>
      <c r="H40" s="367"/>
      <c r="I40" s="81"/>
      <c r="J40" s="18"/>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81"/>
      <c r="AY40" s="18"/>
    </row>
    <row r="41" spans="1:51" ht="5.0999999999999996" customHeight="1">
      <c r="A41" s="82"/>
      <c r="B41" s="83"/>
      <c r="C41" s="83"/>
      <c r="D41" s="83"/>
      <c r="E41" s="83"/>
      <c r="F41" s="83"/>
      <c r="G41" s="83"/>
      <c r="H41" s="83"/>
      <c r="I41" s="84"/>
      <c r="J41" s="26"/>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84"/>
      <c r="AY41" s="18"/>
    </row>
    <row r="42" spans="1:51" ht="5.0999999999999996" customHeight="1">
      <c r="A42" s="80"/>
      <c r="B42" s="18"/>
      <c r="C42" s="18"/>
      <c r="D42" s="18"/>
      <c r="E42" s="18"/>
      <c r="F42" s="18"/>
      <c r="G42" s="18"/>
      <c r="H42" s="18"/>
      <c r="I42" s="81"/>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81"/>
      <c r="AY42" s="18"/>
    </row>
    <row r="43" spans="1:51" ht="13.5" customHeight="1">
      <c r="A43" s="80"/>
      <c r="B43" s="367" t="s">
        <v>35</v>
      </c>
      <c r="C43" s="367"/>
      <c r="D43" s="367"/>
      <c r="E43" s="367"/>
      <c r="F43" s="367"/>
      <c r="G43" s="367"/>
      <c r="H43" s="367"/>
      <c r="I43" s="81"/>
      <c r="J43" s="18"/>
      <c r="K43" s="366" t="s">
        <v>47</v>
      </c>
      <c r="L43" s="366"/>
      <c r="M43" s="18"/>
      <c r="N43" s="370" t="str">
        <f>IF($K$28="","",VLOOKUP($K$28,DATA!$A$14:$F$27,5,FALSE))</f>
        <v/>
      </c>
      <c r="O43" s="370"/>
      <c r="P43" s="370"/>
      <c r="Q43" s="370"/>
      <c r="R43" s="370"/>
      <c r="S43" s="370"/>
      <c r="T43" s="370"/>
      <c r="U43" s="370"/>
      <c r="V43" s="370"/>
      <c r="W43" s="370"/>
      <c r="X43" s="370"/>
      <c r="Y43" s="18"/>
      <c r="Z43" s="366" t="s">
        <v>50</v>
      </c>
      <c r="AA43" s="366"/>
      <c r="AB43" s="18"/>
      <c r="AC43" s="366" t="s">
        <v>48</v>
      </c>
      <c r="AD43" s="366"/>
      <c r="AE43" s="18"/>
      <c r="AF43" s="370" t="str">
        <f>IF($K$28="","",VLOOKUP($K$28,DATA!$A$14:$F$27,6,FALSE))</f>
        <v/>
      </c>
      <c r="AG43" s="370"/>
      <c r="AH43" s="370"/>
      <c r="AI43" s="370"/>
      <c r="AJ43" s="370"/>
      <c r="AK43" s="370"/>
      <c r="AL43" s="370"/>
      <c r="AM43" s="370"/>
      <c r="AN43" s="370"/>
      <c r="AO43" s="370"/>
      <c r="AP43" s="370"/>
      <c r="AQ43" s="18"/>
      <c r="AR43" s="18"/>
      <c r="AS43" s="18"/>
      <c r="AT43" s="18"/>
      <c r="AU43" s="18"/>
      <c r="AV43" s="18"/>
      <c r="AW43" s="18"/>
      <c r="AX43" s="81"/>
      <c r="AY43" s="18"/>
    </row>
    <row r="44" spans="1:51">
      <c r="A44" s="80"/>
      <c r="B44" s="367"/>
      <c r="C44" s="367"/>
      <c r="D44" s="367"/>
      <c r="E44" s="367"/>
      <c r="F44" s="367"/>
      <c r="G44" s="367"/>
      <c r="H44" s="367"/>
      <c r="I44" s="81"/>
      <c r="J44" s="18"/>
      <c r="K44" s="366"/>
      <c r="L44" s="366"/>
      <c r="M44" s="18"/>
      <c r="N44" s="370"/>
      <c r="O44" s="370"/>
      <c r="P44" s="370"/>
      <c r="Q44" s="370"/>
      <c r="R44" s="370"/>
      <c r="S44" s="370"/>
      <c r="T44" s="370"/>
      <c r="U44" s="370"/>
      <c r="V44" s="370"/>
      <c r="W44" s="370"/>
      <c r="X44" s="370"/>
      <c r="Y44" s="18"/>
      <c r="Z44" s="366"/>
      <c r="AA44" s="366"/>
      <c r="AB44" s="18"/>
      <c r="AC44" s="366"/>
      <c r="AD44" s="366"/>
      <c r="AE44" s="18"/>
      <c r="AF44" s="370"/>
      <c r="AG44" s="370"/>
      <c r="AH44" s="370"/>
      <c r="AI44" s="370"/>
      <c r="AJ44" s="370"/>
      <c r="AK44" s="370"/>
      <c r="AL44" s="370"/>
      <c r="AM44" s="370"/>
      <c r="AN44" s="370"/>
      <c r="AO44" s="370"/>
      <c r="AP44" s="370"/>
      <c r="AQ44" s="18"/>
      <c r="AR44" s="18"/>
      <c r="AS44" s="18"/>
      <c r="AT44" s="18"/>
      <c r="AU44" s="18"/>
      <c r="AV44" s="18"/>
      <c r="AW44" s="18"/>
      <c r="AX44" s="81"/>
      <c r="AY44" s="18"/>
    </row>
    <row r="45" spans="1:51">
      <c r="A45" s="80"/>
      <c r="B45" s="367"/>
      <c r="C45" s="367"/>
      <c r="D45" s="367"/>
      <c r="E45" s="367"/>
      <c r="F45" s="367"/>
      <c r="G45" s="367"/>
      <c r="H45" s="367"/>
      <c r="I45" s="81"/>
      <c r="J45" s="18"/>
      <c r="K45" s="366"/>
      <c r="L45" s="366"/>
      <c r="M45" s="18"/>
      <c r="N45" s="370"/>
      <c r="O45" s="370"/>
      <c r="P45" s="370"/>
      <c r="Q45" s="370"/>
      <c r="R45" s="370"/>
      <c r="S45" s="370"/>
      <c r="T45" s="370"/>
      <c r="U45" s="370"/>
      <c r="V45" s="370"/>
      <c r="W45" s="370"/>
      <c r="X45" s="370"/>
      <c r="Y45" s="18"/>
      <c r="Z45" s="366"/>
      <c r="AA45" s="366"/>
      <c r="AB45" s="18"/>
      <c r="AC45" s="366"/>
      <c r="AD45" s="366"/>
      <c r="AE45" s="18"/>
      <c r="AF45" s="370"/>
      <c r="AG45" s="370"/>
      <c r="AH45" s="370"/>
      <c r="AI45" s="370"/>
      <c r="AJ45" s="370"/>
      <c r="AK45" s="370"/>
      <c r="AL45" s="370"/>
      <c r="AM45" s="370"/>
      <c r="AN45" s="370"/>
      <c r="AO45" s="370"/>
      <c r="AP45" s="370"/>
      <c r="AQ45" s="18"/>
      <c r="AR45" s="18"/>
      <c r="AS45" s="18"/>
      <c r="AT45" s="18"/>
      <c r="AU45" s="18"/>
      <c r="AV45" s="18"/>
      <c r="AW45" s="18"/>
      <c r="AX45" s="81"/>
      <c r="AY45" s="18"/>
    </row>
    <row r="46" spans="1:51" ht="5.0999999999999996" customHeight="1">
      <c r="A46" s="82"/>
      <c r="B46" s="83"/>
      <c r="C46" s="83"/>
      <c r="D46" s="83"/>
      <c r="E46" s="83"/>
      <c r="F46" s="83"/>
      <c r="G46" s="83"/>
      <c r="H46" s="83"/>
      <c r="I46" s="84"/>
      <c r="J46" s="26"/>
      <c r="K46" s="85"/>
      <c r="L46" s="85"/>
      <c r="M46" s="85"/>
      <c r="N46" s="85"/>
      <c r="O46" s="85"/>
      <c r="P46" s="85"/>
      <c r="Q46" s="85"/>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84"/>
      <c r="AY46" s="18"/>
    </row>
    <row r="47" spans="1:51" ht="5.0999999999999996" customHeight="1">
      <c r="A47" s="80"/>
      <c r="B47" s="18"/>
      <c r="C47" s="18"/>
      <c r="D47" s="18"/>
      <c r="E47" s="18"/>
      <c r="F47" s="18"/>
      <c r="G47" s="18"/>
      <c r="H47" s="18"/>
      <c r="I47" s="81"/>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81"/>
      <c r="AY47" s="18"/>
    </row>
    <row r="48" spans="1:51" ht="13.5" customHeight="1">
      <c r="A48" s="80"/>
      <c r="B48" s="367" t="s">
        <v>36</v>
      </c>
      <c r="C48" s="367"/>
      <c r="D48" s="367"/>
      <c r="E48" s="367"/>
      <c r="F48" s="367"/>
      <c r="G48" s="367"/>
      <c r="H48" s="367"/>
      <c r="I48" s="81"/>
      <c r="J48" s="18"/>
      <c r="K48" s="368" t="str">
        <f>$N$43</f>
        <v/>
      </c>
      <c r="L48" s="368"/>
      <c r="M48" s="368"/>
      <c r="N48" s="368"/>
      <c r="O48" s="368"/>
      <c r="P48" s="368"/>
      <c r="Q48" s="368"/>
      <c r="R48" s="368"/>
      <c r="S48" s="368"/>
      <c r="T48" s="368"/>
      <c r="U48" s="36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81"/>
      <c r="AY48" s="18"/>
    </row>
    <row r="49" spans="1:51">
      <c r="A49" s="80"/>
      <c r="B49" s="367"/>
      <c r="C49" s="367"/>
      <c r="D49" s="367"/>
      <c r="E49" s="367"/>
      <c r="F49" s="367"/>
      <c r="G49" s="367"/>
      <c r="H49" s="367"/>
      <c r="I49" s="81"/>
      <c r="J49" s="18"/>
      <c r="K49" s="368"/>
      <c r="L49" s="368"/>
      <c r="M49" s="368"/>
      <c r="N49" s="368"/>
      <c r="O49" s="368"/>
      <c r="P49" s="368"/>
      <c r="Q49" s="368"/>
      <c r="R49" s="368"/>
      <c r="S49" s="368"/>
      <c r="T49" s="368"/>
      <c r="U49" s="36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81"/>
      <c r="AY49" s="18"/>
    </row>
    <row r="50" spans="1:51">
      <c r="A50" s="80"/>
      <c r="B50" s="367"/>
      <c r="C50" s="367"/>
      <c r="D50" s="367"/>
      <c r="E50" s="367"/>
      <c r="F50" s="367"/>
      <c r="G50" s="367"/>
      <c r="H50" s="367"/>
      <c r="I50" s="81"/>
      <c r="J50" s="18"/>
      <c r="K50" s="368"/>
      <c r="L50" s="368"/>
      <c r="M50" s="368"/>
      <c r="N50" s="368"/>
      <c r="O50" s="368"/>
      <c r="P50" s="368"/>
      <c r="Q50" s="368"/>
      <c r="R50" s="368"/>
      <c r="S50" s="368"/>
      <c r="T50" s="368"/>
      <c r="U50" s="36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81"/>
      <c r="AY50" s="18"/>
    </row>
    <row r="51" spans="1:51" ht="5.0999999999999996" customHeight="1">
      <c r="A51" s="82"/>
      <c r="B51" s="83"/>
      <c r="C51" s="83"/>
      <c r="D51" s="83"/>
      <c r="E51" s="83"/>
      <c r="F51" s="83"/>
      <c r="G51" s="83"/>
      <c r="H51" s="83"/>
      <c r="I51" s="84"/>
      <c r="J51" s="26"/>
      <c r="K51" s="85"/>
      <c r="L51" s="85"/>
      <c r="M51" s="85"/>
      <c r="N51" s="85"/>
      <c r="O51" s="85"/>
      <c r="P51" s="85"/>
      <c r="Q51" s="85"/>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84"/>
      <c r="AY51" s="18"/>
    </row>
    <row r="52" spans="1:51" ht="5.0999999999999996" customHeight="1">
      <c r="A52" s="80"/>
      <c r="B52" s="18"/>
      <c r="C52" s="18"/>
      <c r="D52" s="18"/>
      <c r="E52" s="18"/>
      <c r="F52" s="18"/>
      <c r="G52" s="18"/>
      <c r="H52" s="18"/>
      <c r="I52" s="81"/>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81"/>
      <c r="AY52" s="18"/>
    </row>
    <row r="53" spans="1:51" ht="13.5" customHeight="1">
      <c r="A53" s="80"/>
      <c r="B53" s="367" t="s">
        <v>37</v>
      </c>
      <c r="C53" s="367"/>
      <c r="D53" s="367"/>
      <c r="E53" s="367"/>
      <c r="F53" s="367"/>
      <c r="G53" s="367"/>
      <c r="H53" s="367"/>
      <c r="I53" s="81"/>
      <c r="J53" s="18"/>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81"/>
      <c r="AY53" s="18"/>
    </row>
    <row r="54" spans="1:51">
      <c r="A54" s="80"/>
      <c r="B54" s="367"/>
      <c r="C54" s="367"/>
      <c r="D54" s="367"/>
      <c r="E54" s="367"/>
      <c r="F54" s="367"/>
      <c r="G54" s="367"/>
      <c r="H54" s="367"/>
      <c r="I54" s="81"/>
      <c r="J54" s="18"/>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81"/>
      <c r="AY54" s="18"/>
    </row>
    <row r="55" spans="1:51">
      <c r="A55" s="80"/>
      <c r="B55" s="367"/>
      <c r="C55" s="367"/>
      <c r="D55" s="367"/>
      <c r="E55" s="367"/>
      <c r="F55" s="367"/>
      <c r="G55" s="367"/>
      <c r="H55" s="367"/>
      <c r="I55" s="81"/>
      <c r="J55" s="18"/>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81"/>
      <c r="AY55" s="18"/>
    </row>
    <row r="56" spans="1:51" ht="5.0999999999999996" customHeight="1">
      <c r="A56" s="82"/>
      <c r="B56" s="26"/>
      <c r="C56" s="26"/>
      <c r="D56" s="26"/>
      <c r="E56" s="26"/>
      <c r="F56" s="26"/>
      <c r="G56" s="26"/>
      <c r="H56" s="26"/>
      <c r="I56" s="84"/>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84"/>
      <c r="AY56" s="18"/>
    </row>
  </sheetData>
  <sheetProtection sheet="1" selectLockedCells="1"/>
  <mergeCells count="34">
    <mergeCell ref="AW6:AX6"/>
    <mergeCell ref="A2:AX3"/>
    <mergeCell ref="S14:Z14"/>
    <mergeCell ref="AC14:AX15"/>
    <mergeCell ref="S17:Z17"/>
    <mergeCell ref="AC17:AX18"/>
    <mergeCell ref="AJ6:AL6"/>
    <mergeCell ref="AM6:AN6"/>
    <mergeCell ref="AO6:AP6"/>
    <mergeCell ref="AQ6:AR6"/>
    <mergeCell ref="AS6:AT6"/>
    <mergeCell ref="AU6:AV6"/>
    <mergeCell ref="B48:H50"/>
    <mergeCell ref="K48:U50"/>
    <mergeCell ref="B53:H55"/>
    <mergeCell ref="A24:AX24"/>
    <mergeCell ref="K53:AW55"/>
    <mergeCell ref="B38:H40"/>
    <mergeCell ref="B43:H45"/>
    <mergeCell ref="K43:L45"/>
    <mergeCell ref="N43:X45"/>
    <mergeCell ref="Z43:AA45"/>
    <mergeCell ref="AC43:AD45"/>
    <mergeCell ref="AF43:AP45"/>
    <mergeCell ref="B28:H30"/>
    <mergeCell ref="K28:Q30"/>
    <mergeCell ref="B33:H35"/>
    <mergeCell ref="K38:AW40"/>
    <mergeCell ref="S20:Z20"/>
    <mergeCell ref="AC20:AX21"/>
    <mergeCell ref="K33:AG35"/>
    <mergeCell ref="AH33:AH35"/>
    <mergeCell ref="AN33:AN35"/>
    <mergeCell ref="AI33:AM35"/>
  </mergeCells>
  <phoneticPr fontId="1"/>
  <conditionalFormatting sqref="N43:X45">
    <cfRule type="cellIs" dxfId="24" priority="1" operator="between">
      <formula>43586</formula>
      <formula>43830</formula>
    </cfRule>
  </conditionalFormatting>
  <conditionalFormatting sqref="AM6:AN6">
    <cfRule type="expression" dxfId="23" priority="2">
      <formula>$AM$6=1</formula>
    </cfRule>
    <cfRule type="expression" dxfId="22" priority="3">
      <formula>$AM$2=1</formula>
    </cfRule>
  </conditionalFormatting>
  <conditionalFormatting sqref="K48">
    <cfRule type="cellIs" dxfId="21" priority="6" operator="between">
      <formula>43586</formula>
      <formula>43830</formula>
    </cfRule>
  </conditionalFormatting>
  <dataValidations count="5">
    <dataValidation type="whole" imeMode="off" allowBlank="1" showInputMessage="1" showErrorMessage="1" sqref="AQ6:AR6">
      <formula1>1</formula1>
      <formula2>12</formula2>
    </dataValidation>
    <dataValidation imeMode="hiragana" allowBlank="1" showInputMessage="1" showErrorMessage="1" sqref="AC14:AY15 AC17:AY18 AY19:AY22 K53:AW55 AC20:AX21 L41:AW41 K38 K41"/>
    <dataValidation imeMode="off" allowBlank="1" showInputMessage="1" showErrorMessage="1" sqref="N43:X45 AF43:AP45 K48:U50"/>
    <dataValidation errorStyle="information" imeMode="hiragana" allowBlank="1" showInputMessage="1" showErrorMessage="1" errorTitle="確認" error="リストにない元号ですが、よろしいですか？" sqref="AJ6:AL6"/>
    <dataValidation type="whole" imeMode="off" allowBlank="1" showInputMessage="1" showErrorMessage="1" sqref="AU6:AV6">
      <formula1>1</formula1>
      <formula2>30</formula2>
    </dataValidation>
  </dataValidations>
  <printOptions horizontalCentered="1"/>
  <pageMargins left="0.78740157480314965" right="0.78740157480314965" top="1.1811023622047245" bottom="0.78740157480314965" header="0" footer="0"/>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K28:Q30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A60"/>
  <sheetViews>
    <sheetView showGridLines="0" view="pageBreakPreview" zoomScaleNormal="100" zoomScaleSheetLayoutView="100" workbookViewId="0">
      <selection activeCell="AA8" sqref="AA8:AU8"/>
    </sheetView>
  </sheetViews>
  <sheetFormatPr defaultRowHeight="13.5"/>
  <cols>
    <col min="1" max="51" width="1.625" style="7" customWidth="1"/>
    <col min="52" max="53" width="9" style="54"/>
    <col min="54" max="16384" width="9" style="7"/>
  </cols>
  <sheetData>
    <row r="1" spans="1:51" ht="15" customHeight="1"/>
    <row r="2" spans="1:51" ht="15" customHeight="1">
      <c r="AJ2" s="316" t="s">
        <v>3</v>
      </c>
      <c r="AK2" s="316"/>
      <c r="AL2" s="316"/>
      <c r="AM2" s="315">
        <f>DATA!B1</f>
        <v>7</v>
      </c>
      <c r="AN2" s="315"/>
      <c r="AO2" s="335" t="s">
        <v>2</v>
      </c>
      <c r="AP2" s="335"/>
      <c r="AQ2" s="315">
        <f>IF(業務着手届!$AQ$6="","",業務着手届!$AQ$6)</f>
        <v>11</v>
      </c>
      <c r="AR2" s="315"/>
      <c r="AS2" s="335" t="s">
        <v>1</v>
      </c>
      <c r="AT2" s="335"/>
      <c r="AU2" s="315" t="str">
        <f>IF(業務着手届!$AU$6="","",業務着手届!$AU$6)</f>
        <v/>
      </c>
      <c r="AV2" s="315"/>
      <c r="AW2" s="313" t="s">
        <v>0</v>
      </c>
      <c r="AX2" s="313"/>
      <c r="AY2" s="8"/>
    </row>
    <row r="3" spans="1:51" ht="15" customHeight="1"/>
    <row r="4" spans="1:51" ht="15" customHeight="1">
      <c r="A4" s="7" t="s">
        <v>186</v>
      </c>
    </row>
    <row r="5" spans="1:51" ht="15" customHeight="1"/>
    <row r="6" spans="1:51" ht="15" customHeight="1"/>
    <row r="7" spans="1:51" ht="15" customHeight="1"/>
    <row r="8" spans="1:51" ht="15" customHeight="1">
      <c r="M8" s="7" t="s">
        <v>38</v>
      </c>
      <c r="S8" s="320" t="s">
        <v>32</v>
      </c>
      <c r="T8" s="320"/>
      <c r="U8" s="320"/>
      <c r="V8" s="320"/>
      <c r="W8" s="320"/>
      <c r="X8" s="320"/>
      <c r="Y8" s="320"/>
      <c r="Z8" s="320"/>
      <c r="AC8" s="336" t="str">
        <f>IF(参加申込書!$AC$8="","",参加申込書!$AC$8)</f>
        <v/>
      </c>
      <c r="AD8" s="336"/>
      <c r="AE8" s="336"/>
      <c r="AF8" s="336"/>
      <c r="AG8" s="336"/>
      <c r="AH8" s="336"/>
      <c r="AI8" s="336"/>
      <c r="AJ8" s="336"/>
      <c r="AK8" s="336"/>
      <c r="AL8" s="336"/>
      <c r="AM8" s="336"/>
      <c r="AN8" s="336"/>
      <c r="AO8" s="336"/>
      <c r="AP8" s="336"/>
      <c r="AQ8" s="336"/>
      <c r="AR8" s="336"/>
      <c r="AS8" s="336"/>
      <c r="AT8" s="336"/>
      <c r="AU8" s="336"/>
      <c r="AV8" s="336"/>
      <c r="AW8" s="336"/>
      <c r="AX8" s="336"/>
      <c r="AY8" s="48"/>
    </row>
    <row r="9" spans="1:51" ht="15" customHeight="1">
      <c r="AC9" s="336"/>
      <c r="AD9" s="336"/>
      <c r="AE9" s="336"/>
      <c r="AF9" s="336"/>
      <c r="AG9" s="336"/>
      <c r="AH9" s="336"/>
      <c r="AI9" s="336"/>
      <c r="AJ9" s="336"/>
      <c r="AK9" s="336"/>
      <c r="AL9" s="336"/>
      <c r="AM9" s="336"/>
      <c r="AN9" s="336"/>
      <c r="AO9" s="336"/>
      <c r="AP9" s="336"/>
      <c r="AQ9" s="336"/>
      <c r="AR9" s="336"/>
      <c r="AS9" s="336"/>
      <c r="AT9" s="336"/>
      <c r="AU9" s="336"/>
      <c r="AV9" s="336"/>
      <c r="AW9" s="336"/>
      <c r="AX9" s="336"/>
      <c r="AY9" s="48"/>
    </row>
    <row r="10" spans="1:51" ht="15" customHeight="1">
      <c r="AC10" s="88"/>
      <c r="AD10" s="88"/>
      <c r="AE10" s="88"/>
      <c r="AF10" s="88"/>
      <c r="AG10" s="88"/>
      <c r="AH10" s="88"/>
      <c r="AI10" s="88"/>
      <c r="AJ10" s="88"/>
      <c r="AK10" s="88"/>
      <c r="AL10" s="88"/>
      <c r="AM10" s="88"/>
      <c r="AN10" s="88"/>
      <c r="AO10" s="88"/>
      <c r="AP10" s="88"/>
      <c r="AQ10" s="88"/>
      <c r="AR10" s="88"/>
      <c r="AS10" s="88"/>
      <c r="AT10" s="88"/>
      <c r="AU10" s="88"/>
      <c r="AV10" s="88"/>
      <c r="AW10" s="88"/>
      <c r="AX10" s="88"/>
      <c r="AY10" s="88"/>
    </row>
    <row r="11" spans="1:51" ht="15" customHeight="1">
      <c r="S11" s="320" t="s">
        <v>4</v>
      </c>
      <c r="T11" s="320"/>
      <c r="U11" s="320"/>
      <c r="V11" s="320"/>
      <c r="W11" s="320"/>
      <c r="X11" s="320"/>
      <c r="Y11" s="320"/>
      <c r="Z11" s="320"/>
      <c r="AC11" s="336" t="str">
        <f>IF(参加申込書!$AC$11="","",参加申込書!$AC$11)</f>
        <v/>
      </c>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48"/>
    </row>
    <row r="12" spans="1:51" ht="15" customHeight="1">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48"/>
    </row>
    <row r="13" spans="1:51" ht="15" customHeight="1">
      <c r="AC13" s="88"/>
      <c r="AD13" s="88"/>
      <c r="AE13" s="88"/>
      <c r="AF13" s="88"/>
      <c r="AG13" s="88"/>
      <c r="AH13" s="88"/>
      <c r="AI13" s="88"/>
      <c r="AJ13" s="88"/>
      <c r="AK13" s="88"/>
      <c r="AL13" s="88"/>
      <c r="AM13" s="88"/>
      <c r="AN13" s="88"/>
      <c r="AO13" s="88"/>
      <c r="AP13" s="88"/>
      <c r="AQ13" s="88"/>
      <c r="AR13" s="88"/>
      <c r="AS13" s="88"/>
      <c r="AT13" s="88"/>
      <c r="AU13" s="88"/>
      <c r="AV13" s="88"/>
      <c r="AW13" s="88"/>
      <c r="AX13" s="88"/>
      <c r="AY13" s="88"/>
    </row>
    <row r="14" spans="1:51" ht="15" customHeight="1">
      <c r="S14" s="320" t="s">
        <v>16</v>
      </c>
      <c r="T14" s="320"/>
      <c r="U14" s="320"/>
      <c r="V14" s="320"/>
      <c r="W14" s="320"/>
      <c r="X14" s="320"/>
      <c r="Y14" s="320"/>
      <c r="Z14" s="320"/>
      <c r="AC14" s="334" t="str">
        <f>IF(業務着手届!$AC$20="","",業務着手届!$AC$20&amp;"　㊞")</f>
        <v/>
      </c>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49"/>
    </row>
    <row r="15" spans="1:51" ht="15" customHeight="1">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49"/>
    </row>
    <row r="16" spans="1:51" ht="15" customHeight="1"/>
    <row r="17" spans="1:51" ht="15" customHeight="1"/>
    <row r="18" spans="1:51" ht="15" customHeight="1">
      <c r="A18" s="321" t="s">
        <v>39</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77"/>
    </row>
    <row r="19" spans="1:51"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77"/>
    </row>
    <row r="20" spans="1:51" ht="15" customHeight="1"/>
    <row r="21" spans="1:51" ht="15" customHeight="1"/>
    <row r="22" spans="1:51" ht="15" customHeight="1">
      <c r="A22" s="322" t="s">
        <v>40</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10"/>
    </row>
    <row r="23" spans="1:51" ht="1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row>
    <row r="24" spans="1:51" ht="5.0999999999999996" customHeight="1">
      <c r="A24" s="78"/>
      <c r="B24" s="38"/>
      <c r="C24" s="38"/>
      <c r="D24" s="38"/>
      <c r="E24" s="38"/>
      <c r="F24" s="38"/>
      <c r="G24" s="38"/>
      <c r="H24" s="38"/>
      <c r="I24" s="38"/>
      <c r="J24" s="38"/>
      <c r="K24" s="38"/>
      <c r="L24" s="79"/>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79"/>
      <c r="AY24" s="18"/>
    </row>
    <row r="25" spans="1:51" ht="17.100000000000001" customHeight="1">
      <c r="A25" s="80"/>
      <c r="B25" s="374" t="s">
        <v>12</v>
      </c>
      <c r="C25" s="374"/>
      <c r="D25" s="374"/>
      <c r="E25" s="374"/>
      <c r="F25" s="374"/>
      <c r="G25" s="374"/>
      <c r="H25" s="374"/>
      <c r="I25" s="374"/>
      <c r="J25" s="374"/>
      <c r="K25" s="374"/>
      <c r="L25" s="81"/>
      <c r="M25" s="18"/>
      <c r="N25" s="371"/>
      <c r="O25" s="371"/>
      <c r="P25" s="371"/>
      <c r="Q25" s="371"/>
      <c r="R25" s="371"/>
      <c r="S25" s="371"/>
      <c r="T25" s="371"/>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81"/>
      <c r="AY25" s="18"/>
    </row>
    <row r="26" spans="1:51" ht="17.100000000000001" customHeight="1">
      <c r="A26" s="80"/>
      <c r="B26" s="374"/>
      <c r="C26" s="374"/>
      <c r="D26" s="374"/>
      <c r="E26" s="374"/>
      <c r="F26" s="374"/>
      <c r="G26" s="374"/>
      <c r="H26" s="374"/>
      <c r="I26" s="374"/>
      <c r="J26" s="374"/>
      <c r="K26" s="374"/>
      <c r="L26" s="81"/>
      <c r="M26" s="18"/>
      <c r="N26" s="371"/>
      <c r="O26" s="371"/>
      <c r="P26" s="371"/>
      <c r="Q26" s="371"/>
      <c r="R26" s="371"/>
      <c r="S26" s="371"/>
      <c r="T26" s="371"/>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81"/>
      <c r="AY26" s="18"/>
    </row>
    <row r="27" spans="1:51" ht="5.0999999999999996" customHeight="1">
      <c r="A27" s="82"/>
      <c r="B27" s="26"/>
      <c r="C27" s="26"/>
      <c r="D27" s="26"/>
      <c r="E27" s="26"/>
      <c r="F27" s="26"/>
      <c r="G27" s="26"/>
      <c r="H27" s="26"/>
      <c r="I27" s="26"/>
      <c r="J27" s="26"/>
      <c r="K27" s="26"/>
      <c r="L27" s="84"/>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84"/>
      <c r="AY27" s="18"/>
    </row>
    <row r="28" spans="1:51" ht="5.0999999999999996" customHeight="1">
      <c r="A28" s="80"/>
      <c r="B28" s="18"/>
      <c r="C28" s="18"/>
      <c r="D28" s="18"/>
      <c r="E28" s="18"/>
      <c r="F28" s="18"/>
      <c r="G28" s="18"/>
      <c r="H28" s="18"/>
      <c r="I28" s="18"/>
      <c r="J28" s="18"/>
      <c r="K28" s="18"/>
      <c r="L28" s="8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81"/>
      <c r="AY28" s="18"/>
    </row>
    <row r="29" spans="1:51" ht="17.100000000000001" customHeight="1">
      <c r="A29" s="80"/>
      <c r="B29" s="384" t="s">
        <v>301</v>
      </c>
      <c r="C29" s="374"/>
      <c r="D29" s="374"/>
      <c r="E29" s="374"/>
      <c r="F29" s="374"/>
      <c r="G29" s="374"/>
      <c r="H29" s="374"/>
      <c r="I29" s="374"/>
      <c r="J29" s="374"/>
      <c r="K29" s="374"/>
      <c r="L29" s="81"/>
      <c r="M29" s="18"/>
      <c r="N29" s="365" t="s">
        <v>10</v>
      </c>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6" t="s">
        <v>214</v>
      </c>
      <c r="AL29" s="366" t="str">
        <f>IF($N$25="","",VLOOKUP($N$25,DATA!$A$14:$F$27,2,FALSE))</f>
        <v/>
      </c>
      <c r="AM29" s="366"/>
      <c r="AN29" s="366"/>
      <c r="AO29" s="366"/>
      <c r="AP29" s="366"/>
      <c r="AQ29" s="366" t="s">
        <v>215</v>
      </c>
      <c r="AR29" s="86"/>
      <c r="AS29" s="18"/>
      <c r="AT29" s="18"/>
      <c r="AU29" s="18"/>
      <c r="AV29" s="18"/>
      <c r="AW29" s="18"/>
      <c r="AX29" s="81"/>
      <c r="AY29" s="18"/>
    </row>
    <row r="30" spans="1:51" ht="17.100000000000001" customHeight="1">
      <c r="A30" s="80"/>
      <c r="B30" s="374"/>
      <c r="C30" s="374"/>
      <c r="D30" s="374"/>
      <c r="E30" s="374"/>
      <c r="F30" s="374"/>
      <c r="G30" s="374"/>
      <c r="H30" s="374"/>
      <c r="I30" s="374"/>
      <c r="J30" s="374"/>
      <c r="K30" s="374"/>
      <c r="L30" s="81"/>
      <c r="M30" s="18"/>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6"/>
      <c r="AL30" s="366"/>
      <c r="AM30" s="366"/>
      <c r="AN30" s="366"/>
      <c r="AO30" s="366"/>
      <c r="AP30" s="366"/>
      <c r="AQ30" s="366"/>
      <c r="AR30" s="86"/>
      <c r="AS30" s="18"/>
      <c r="AT30" s="18"/>
      <c r="AU30" s="18"/>
      <c r="AV30" s="18"/>
      <c r="AW30" s="18"/>
      <c r="AX30" s="81"/>
      <c r="AY30" s="18"/>
    </row>
    <row r="31" spans="1:51" ht="5.0999999999999996" customHeight="1">
      <c r="A31" s="82"/>
      <c r="B31" s="26"/>
      <c r="C31" s="26"/>
      <c r="D31" s="26"/>
      <c r="E31" s="26"/>
      <c r="F31" s="26"/>
      <c r="G31" s="26"/>
      <c r="H31" s="26"/>
      <c r="I31" s="26"/>
      <c r="J31" s="26"/>
      <c r="K31" s="26"/>
      <c r="L31" s="84"/>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84"/>
      <c r="AY31" s="18"/>
    </row>
    <row r="32" spans="1:51" ht="5.0999999999999996" customHeight="1">
      <c r="A32" s="78"/>
      <c r="B32" s="38"/>
      <c r="C32" s="38"/>
      <c r="D32" s="38"/>
      <c r="E32" s="38"/>
      <c r="F32" s="38"/>
      <c r="G32" s="38"/>
      <c r="H32" s="38"/>
      <c r="I32" s="38"/>
      <c r="J32" s="38"/>
      <c r="K32" s="38"/>
      <c r="L32" s="79"/>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79"/>
      <c r="AY32" s="18"/>
    </row>
    <row r="33" spans="1:51" ht="17.100000000000001" customHeight="1">
      <c r="A33" s="80"/>
      <c r="B33" s="374" t="s">
        <v>34</v>
      </c>
      <c r="C33" s="374"/>
      <c r="D33" s="374"/>
      <c r="E33" s="374"/>
      <c r="F33" s="374"/>
      <c r="G33" s="374"/>
      <c r="H33" s="374"/>
      <c r="I33" s="374"/>
      <c r="J33" s="374"/>
      <c r="K33" s="374"/>
      <c r="L33" s="81"/>
      <c r="M33" s="86"/>
      <c r="N33" s="375" t="str">
        <f>IF($N$25="","",VLOOKUP($N$25,DATA!$A$14:$F$27,4,FALSE))</f>
        <v/>
      </c>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81"/>
      <c r="AY33" s="18"/>
    </row>
    <row r="34" spans="1:51" ht="17.100000000000001" customHeight="1">
      <c r="A34" s="80"/>
      <c r="B34" s="374"/>
      <c r="C34" s="374"/>
      <c r="D34" s="374"/>
      <c r="E34" s="374"/>
      <c r="F34" s="374"/>
      <c r="G34" s="374"/>
      <c r="H34" s="374"/>
      <c r="I34" s="374"/>
      <c r="J34" s="374"/>
      <c r="K34" s="374"/>
      <c r="L34" s="81"/>
      <c r="M34" s="86"/>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81"/>
      <c r="AY34" s="18"/>
    </row>
    <row r="35" spans="1:51" ht="17.100000000000001" customHeight="1">
      <c r="A35" s="80"/>
      <c r="B35" s="374"/>
      <c r="C35" s="374"/>
      <c r="D35" s="374"/>
      <c r="E35" s="374"/>
      <c r="F35" s="374"/>
      <c r="G35" s="374"/>
      <c r="H35" s="374"/>
      <c r="I35" s="374"/>
      <c r="J35" s="374"/>
      <c r="K35" s="374"/>
      <c r="L35" s="81"/>
      <c r="M35" s="86"/>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81"/>
      <c r="AY35" s="18"/>
    </row>
    <row r="36" spans="1:51" ht="5.0999999999999996" customHeight="1">
      <c r="A36" s="82"/>
      <c r="B36" s="26"/>
      <c r="C36" s="26"/>
      <c r="D36" s="26"/>
      <c r="E36" s="26"/>
      <c r="F36" s="26"/>
      <c r="G36" s="26"/>
      <c r="H36" s="26"/>
      <c r="I36" s="26"/>
      <c r="J36" s="26"/>
      <c r="K36" s="26"/>
      <c r="L36" s="84"/>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84"/>
      <c r="AY36" s="18"/>
    </row>
    <row r="37" spans="1:51" ht="5.0999999999999996" customHeight="1">
      <c r="A37" s="80"/>
      <c r="B37" s="18"/>
      <c r="C37" s="18"/>
      <c r="D37" s="18"/>
      <c r="E37" s="18"/>
      <c r="F37" s="18"/>
      <c r="G37" s="18"/>
      <c r="H37" s="18"/>
      <c r="I37" s="18"/>
      <c r="J37" s="18"/>
      <c r="K37" s="18"/>
      <c r="L37" s="81"/>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81"/>
      <c r="AY37" s="18"/>
    </row>
    <row r="38" spans="1:51" ht="17.100000000000001" customHeight="1">
      <c r="A38" s="80"/>
      <c r="B38" s="374" t="s">
        <v>46</v>
      </c>
      <c r="C38" s="374"/>
      <c r="D38" s="374"/>
      <c r="E38" s="374"/>
      <c r="F38" s="374"/>
      <c r="G38" s="374"/>
      <c r="H38" s="374"/>
      <c r="I38" s="374"/>
      <c r="J38" s="374"/>
      <c r="K38" s="374"/>
      <c r="L38" s="81"/>
      <c r="M38" s="18"/>
      <c r="N38" s="376"/>
      <c r="O38" s="376"/>
      <c r="P38" s="376"/>
      <c r="Q38" s="376"/>
      <c r="R38" s="376"/>
      <c r="S38" s="376"/>
      <c r="T38" s="376"/>
      <c r="U38" s="376"/>
      <c r="V38" s="376"/>
      <c r="W38" s="376"/>
      <c r="X38" s="376"/>
      <c r="Y38" s="376"/>
      <c r="Z38" s="376"/>
      <c r="AA38" s="376"/>
      <c r="AB38" s="376"/>
      <c r="AC38" s="376"/>
      <c r="AD38" s="376"/>
      <c r="AE38" s="18"/>
      <c r="AF38" s="18"/>
      <c r="AG38" s="18"/>
      <c r="AH38" s="18"/>
      <c r="AI38" s="18"/>
      <c r="AJ38" s="18"/>
      <c r="AK38" s="18"/>
      <c r="AL38" s="18"/>
      <c r="AM38" s="18"/>
      <c r="AN38" s="18"/>
      <c r="AO38" s="18"/>
      <c r="AP38" s="18"/>
      <c r="AQ38" s="18"/>
      <c r="AR38" s="18"/>
      <c r="AS38" s="18"/>
      <c r="AT38" s="18"/>
      <c r="AU38" s="18"/>
      <c r="AV38" s="18"/>
      <c r="AW38" s="18"/>
      <c r="AX38" s="81"/>
      <c r="AY38" s="18"/>
    </row>
    <row r="39" spans="1:51" ht="17.100000000000001" customHeight="1">
      <c r="A39" s="80"/>
      <c r="B39" s="374"/>
      <c r="C39" s="374"/>
      <c r="D39" s="374"/>
      <c r="E39" s="374"/>
      <c r="F39" s="374"/>
      <c r="G39" s="374"/>
      <c r="H39" s="374"/>
      <c r="I39" s="374"/>
      <c r="J39" s="374"/>
      <c r="K39" s="374"/>
      <c r="L39" s="81"/>
      <c r="M39" s="18"/>
      <c r="N39" s="376"/>
      <c r="O39" s="376"/>
      <c r="P39" s="376"/>
      <c r="Q39" s="376"/>
      <c r="R39" s="376"/>
      <c r="S39" s="376"/>
      <c r="T39" s="376"/>
      <c r="U39" s="376"/>
      <c r="V39" s="376"/>
      <c r="W39" s="376"/>
      <c r="X39" s="376"/>
      <c r="Y39" s="376"/>
      <c r="Z39" s="376"/>
      <c r="AA39" s="376"/>
      <c r="AB39" s="376"/>
      <c r="AC39" s="376"/>
      <c r="AD39" s="376"/>
      <c r="AE39" s="18"/>
      <c r="AF39" s="18"/>
      <c r="AG39" s="18"/>
      <c r="AH39" s="18"/>
      <c r="AI39" s="18"/>
      <c r="AJ39" s="18"/>
      <c r="AK39" s="18"/>
      <c r="AL39" s="18"/>
      <c r="AM39" s="18"/>
      <c r="AN39" s="18"/>
      <c r="AO39" s="18"/>
      <c r="AP39" s="18"/>
      <c r="AQ39" s="18"/>
      <c r="AR39" s="18"/>
      <c r="AS39" s="18"/>
      <c r="AT39" s="18"/>
      <c r="AU39" s="18"/>
      <c r="AV39" s="18"/>
      <c r="AW39" s="18"/>
      <c r="AX39" s="81"/>
      <c r="AY39" s="18"/>
    </row>
    <row r="40" spans="1:51" ht="5.0999999999999996" customHeight="1">
      <c r="A40" s="82"/>
      <c r="B40" s="89"/>
      <c r="C40" s="89"/>
      <c r="D40" s="89"/>
      <c r="E40" s="89"/>
      <c r="F40" s="89"/>
      <c r="G40" s="89"/>
      <c r="H40" s="89"/>
      <c r="I40" s="89"/>
      <c r="J40" s="89"/>
      <c r="K40" s="89"/>
      <c r="L40" s="84"/>
      <c r="M40" s="26"/>
      <c r="N40" s="90"/>
      <c r="O40" s="90"/>
      <c r="P40" s="90"/>
      <c r="Q40" s="90"/>
      <c r="R40" s="90"/>
      <c r="S40" s="90"/>
      <c r="T40" s="90"/>
      <c r="U40" s="90"/>
      <c r="V40" s="90"/>
      <c r="W40" s="90"/>
      <c r="X40" s="90"/>
      <c r="Y40" s="90"/>
      <c r="Z40" s="90"/>
      <c r="AA40" s="90"/>
      <c r="AB40" s="90"/>
      <c r="AC40" s="90"/>
      <c r="AD40" s="90"/>
      <c r="AE40" s="26"/>
      <c r="AF40" s="26"/>
      <c r="AG40" s="26"/>
      <c r="AH40" s="26"/>
      <c r="AI40" s="26"/>
      <c r="AJ40" s="26"/>
      <c r="AK40" s="26"/>
      <c r="AL40" s="26"/>
      <c r="AM40" s="26"/>
      <c r="AN40" s="26"/>
      <c r="AO40" s="26"/>
      <c r="AP40" s="26"/>
      <c r="AQ40" s="26"/>
      <c r="AR40" s="26"/>
      <c r="AS40" s="26"/>
      <c r="AT40" s="26"/>
      <c r="AU40" s="26"/>
      <c r="AV40" s="26"/>
      <c r="AW40" s="26"/>
      <c r="AX40" s="84"/>
      <c r="AY40" s="18"/>
    </row>
    <row r="41" spans="1:51" ht="5.0999999999999996" customHeight="1">
      <c r="A41" s="80"/>
      <c r="B41" s="18"/>
      <c r="C41" s="18"/>
      <c r="D41" s="18"/>
      <c r="E41" s="18"/>
      <c r="F41" s="18"/>
      <c r="G41" s="18"/>
      <c r="H41" s="18"/>
      <c r="I41" s="18"/>
      <c r="J41" s="18"/>
      <c r="K41" s="18"/>
      <c r="L41" s="81"/>
      <c r="M41" s="378" t="s">
        <v>54</v>
      </c>
      <c r="N41" s="379"/>
      <c r="O41" s="379"/>
      <c r="P41" s="379"/>
      <c r="Q41" s="379"/>
      <c r="R41" s="379"/>
      <c r="S41" s="379"/>
      <c r="T41" s="379"/>
      <c r="U41" s="379"/>
      <c r="V41" s="379"/>
      <c r="W41" s="379"/>
      <c r="X41" s="379"/>
      <c r="Y41" s="379"/>
      <c r="Z41" s="379"/>
      <c r="AA41" s="379"/>
      <c r="AB41" s="379"/>
      <c r="AC41" s="379"/>
      <c r="AD41" s="380"/>
      <c r="AE41" s="378" t="s">
        <v>57</v>
      </c>
      <c r="AF41" s="379"/>
      <c r="AG41" s="379"/>
      <c r="AH41" s="379"/>
      <c r="AI41" s="379"/>
      <c r="AJ41" s="380"/>
      <c r="AK41" s="379" t="s">
        <v>55</v>
      </c>
      <c r="AL41" s="379"/>
      <c r="AM41" s="379"/>
      <c r="AN41" s="379"/>
      <c r="AO41" s="379"/>
      <c r="AP41" s="379"/>
      <c r="AQ41" s="379"/>
      <c r="AR41" s="379"/>
      <c r="AS41" s="379"/>
      <c r="AT41" s="379"/>
      <c r="AU41" s="379"/>
      <c r="AV41" s="379"/>
      <c r="AW41" s="379"/>
      <c r="AX41" s="380"/>
      <c r="AY41" s="18"/>
    </row>
    <row r="42" spans="1:51" ht="17.100000000000001" customHeight="1">
      <c r="A42" s="80"/>
      <c r="B42" s="377" t="s">
        <v>51</v>
      </c>
      <c r="C42" s="377"/>
      <c r="D42" s="377"/>
      <c r="E42" s="377"/>
      <c r="F42" s="377"/>
      <c r="G42" s="377"/>
      <c r="H42" s="377"/>
      <c r="I42" s="377"/>
      <c r="J42" s="377"/>
      <c r="K42" s="377"/>
      <c r="L42" s="81"/>
      <c r="M42" s="381"/>
      <c r="N42" s="382"/>
      <c r="O42" s="382"/>
      <c r="P42" s="382"/>
      <c r="Q42" s="382"/>
      <c r="R42" s="382"/>
      <c r="S42" s="382"/>
      <c r="T42" s="382"/>
      <c r="U42" s="382"/>
      <c r="V42" s="382"/>
      <c r="W42" s="382"/>
      <c r="X42" s="382"/>
      <c r="Y42" s="382"/>
      <c r="Z42" s="382"/>
      <c r="AA42" s="382"/>
      <c r="AB42" s="382"/>
      <c r="AC42" s="382"/>
      <c r="AD42" s="383"/>
      <c r="AE42" s="381"/>
      <c r="AF42" s="382"/>
      <c r="AG42" s="382"/>
      <c r="AH42" s="382"/>
      <c r="AI42" s="382"/>
      <c r="AJ42" s="383"/>
      <c r="AK42" s="382"/>
      <c r="AL42" s="382"/>
      <c r="AM42" s="382"/>
      <c r="AN42" s="382"/>
      <c r="AO42" s="382"/>
      <c r="AP42" s="382"/>
      <c r="AQ42" s="382"/>
      <c r="AR42" s="382"/>
      <c r="AS42" s="382"/>
      <c r="AT42" s="382"/>
      <c r="AU42" s="382"/>
      <c r="AV42" s="382"/>
      <c r="AW42" s="382"/>
      <c r="AX42" s="383"/>
      <c r="AY42" s="18"/>
    </row>
    <row r="43" spans="1:51" ht="17.100000000000001" customHeight="1">
      <c r="A43" s="80"/>
      <c r="B43" s="377" t="s">
        <v>52</v>
      </c>
      <c r="C43" s="377"/>
      <c r="D43" s="377"/>
      <c r="E43" s="377"/>
      <c r="F43" s="377"/>
      <c r="G43" s="377"/>
      <c r="H43" s="377"/>
      <c r="I43" s="377"/>
      <c r="J43" s="377"/>
      <c r="K43" s="377"/>
      <c r="L43" s="81"/>
      <c r="M43" s="395"/>
      <c r="N43" s="396"/>
      <c r="O43" s="396"/>
      <c r="P43" s="396"/>
      <c r="Q43" s="396"/>
      <c r="R43" s="396"/>
      <c r="S43" s="396"/>
      <c r="T43" s="396"/>
      <c r="U43" s="396"/>
      <c r="V43" s="396"/>
      <c r="W43" s="396"/>
      <c r="X43" s="396"/>
      <c r="Y43" s="396"/>
      <c r="Z43" s="396"/>
      <c r="AA43" s="396"/>
      <c r="AB43" s="396"/>
      <c r="AC43" s="396"/>
      <c r="AD43" s="397"/>
      <c r="AE43" s="386"/>
      <c r="AF43" s="387"/>
      <c r="AG43" s="387"/>
      <c r="AH43" s="387"/>
      <c r="AI43" s="387"/>
      <c r="AJ43" s="388"/>
      <c r="AK43" s="403"/>
      <c r="AL43" s="403"/>
      <c r="AM43" s="403"/>
      <c r="AN43" s="403"/>
      <c r="AO43" s="403"/>
      <c r="AP43" s="403"/>
      <c r="AQ43" s="403"/>
      <c r="AR43" s="403"/>
      <c r="AS43" s="403"/>
      <c r="AT43" s="403"/>
      <c r="AU43" s="403"/>
      <c r="AV43" s="403"/>
      <c r="AW43" s="403"/>
      <c r="AX43" s="404"/>
      <c r="AY43" s="18"/>
    </row>
    <row r="44" spans="1:51" ht="17.100000000000001" customHeight="1">
      <c r="A44" s="80"/>
      <c r="B44" s="377" t="s">
        <v>53</v>
      </c>
      <c r="C44" s="377"/>
      <c r="D44" s="377"/>
      <c r="E44" s="377"/>
      <c r="F44" s="377"/>
      <c r="G44" s="377"/>
      <c r="H44" s="377"/>
      <c r="I44" s="377"/>
      <c r="J44" s="377"/>
      <c r="K44" s="377"/>
      <c r="L44" s="81"/>
      <c r="M44" s="398"/>
      <c r="N44" s="330"/>
      <c r="O44" s="330"/>
      <c r="P44" s="330"/>
      <c r="Q44" s="330"/>
      <c r="R44" s="330"/>
      <c r="S44" s="330"/>
      <c r="T44" s="330"/>
      <c r="U44" s="330"/>
      <c r="V44" s="330"/>
      <c r="W44" s="330"/>
      <c r="X44" s="330"/>
      <c r="Y44" s="330"/>
      <c r="Z44" s="330"/>
      <c r="AA44" s="330"/>
      <c r="AB44" s="330"/>
      <c r="AC44" s="330"/>
      <c r="AD44" s="399"/>
      <c r="AE44" s="389"/>
      <c r="AF44" s="390"/>
      <c r="AG44" s="390"/>
      <c r="AH44" s="390"/>
      <c r="AI44" s="390"/>
      <c r="AJ44" s="391"/>
      <c r="AK44" s="360"/>
      <c r="AL44" s="360"/>
      <c r="AM44" s="360"/>
      <c r="AN44" s="360"/>
      <c r="AO44" s="360"/>
      <c r="AP44" s="360"/>
      <c r="AQ44" s="360"/>
      <c r="AR44" s="360"/>
      <c r="AS44" s="360"/>
      <c r="AT44" s="360"/>
      <c r="AU44" s="360"/>
      <c r="AV44" s="360"/>
      <c r="AW44" s="360"/>
      <c r="AX44" s="405"/>
      <c r="AY44" s="18"/>
    </row>
    <row r="45" spans="1:51" ht="5.0999999999999996" customHeight="1">
      <c r="A45" s="82"/>
      <c r="B45" s="91"/>
      <c r="C45" s="91"/>
      <c r="D45" s="91"/>
      <c r="E45" s="91"/>
      <c r="F45" s="91"/>
      <c r="G45" s="91"/>
      <c r="H45" s="91"/>
      <c r="I45" s="91"/>
      <c r="J45" s="91"/>
      <c r="K45" s="91"/>
      <c r="L45" s="84"/>
      <c r="M45" s="400"/>
      <c r="N45" s="401"/>
      <c r="O45" s="401"/>
      <c r="P45" s="401"/>
      <c r="Q45" s="401"/>
      <c r="R45" s="401"/>
      <c r="S45" s="401"/>
      <c r="T45" s="401"/>
      <c r="U45" s="401"/>
      <c r="V45" s="401"/>
      <c r="W45" s="401"/>
      <c r="X45" s="401"/>
      <c r="Y45" s="401"/>
      <c r="Z45" s="401"/>
      <c r="AA45" s="401"/>
      <c r="AB45" s="401"/>
      <c r="AC45" s="401"/>
      <c r="AD45" s="402"/>
      <c r="AE45" s="392"/>
      <c r="AF45" s="393"/>
      <c r="AG45" s="393"/>
      <c r="AH45" s="393"/>
      <c r="AI45" s="393"/>
      <c r="AJ45" s="394"/>
      <c r="AK45" s="406"/>
      <c r="AL45" s="406"/>
      <c r="AM45" s="406"/>
      <c r="AN45" s="406"/>
      <c r="AO45" s="406"/>
      <c r="AP45" s="406"/>
      <c r="AQ45" s="406"/>
      <c r="AR45" s="406"/>
      <c r="AS45" s="406"/>
      <c r="AT45" s="406"/>
      <c r="AU45" s="406"/>
      <c r="AV45" s="406"/>
      <c r="AW45" s="406"/>
      <c r="AX45" s="407"/>
      <c r="AY45" s="18"/>
    </row>
    <row r="46" spans="1:51" ht="5.0999999999999996" customHeight="1">
      <c r="A46" s="80"/>
      <c r="B46" s="18"/>
      <c r="C46" s="18"/>
      <c r="D46" s="18"/>
      <c r="E46" s="18"/>
      <c r="F46" s="18"/>
      <c r="G46" s="18"/>
      <c r="H46" s="18"/>
      <c r="I46" s="18"/>
      <c r="J46" s="18"/>
      <c r="K46" s="18"/>
      <c r="L46" s="81"/>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81"/>
      <c r="AY46" s="18"/>
    </row>
    <row r="47" spans="1:51" ht="17.100000000000001" customHeight="1">
      <c r="A47" s="80"/>
      <c r="B47" s="377" t="s">
        <v>43</v>
      </c>
      <c r="C47" s="377"/>
      <c r="D47" s="377"/>
      <c r="E47" s="377"/>
      <c r="F47" s="377"/>
      <c r="G47" s="377"/>
      <c r="H47" s="377"/>
      <c r="I47" s="377"/>
      <c r="J47" s="377"/>
      <c r="K47" s="377"/>
      <c r="L47" s="81"/>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81"/>
      <c r="AY47" s="18"/>
    </row>
    <row r="48" spans="1:51" ht="17.100000000000001" customHeight="1">
      <c r="A48" s="80"/>
      <c r="B48" s="18"/>
      <c r="C48" s="408" t="s">
        <v>58</v>
      </c>
      <c r="D48" s="408"/>
      <c r="E48" s="408"/>
      <c r="F48" s="408"/>
      <c r="G48" s="408"/>
      <c r="H48" s="408"/>
      <c r="I48" s="408"/>
      <c r="J48" s="408"/>
      <c r="K48" s="408"/>
      <c r="L48" s="409"/>
      <c r="M48" s="18"/>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92"/>
      <c r="AY48" s="18"/>
    </row>
    <row r="49" spans="1:51" ht="17.100000000000001" customHeight="1">
      <c r="A49" s="80"/>
      <c r="B49" s="18"/>
      <c r="C49" s="408" t="s">
        <v>44</v>
      </c>
      <c r="D49" s="408"/>
      <c r="E49" s="408"/>
      <c r="F49" s="408"/>
      <c r="G49" s="408"/>
      <c r="H49" s="408"/>
      <c r="I49" s="408"/>
      <c r="J49" s="408"/>
      <c r="K49" s="408"/>
      <c r="L49" s="409"/>
      <c r="M49" s="18"/>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81"/>
      <c r="AY49" s="18"/>
    </row>
    <row r="50" spans="1:51" ht="17.100000000000001" customHeight="1">
      <c r="A50" s="80"/>
      <c r="B50" s="18"/>
      <c r="C50" s="408" t="s">
        <v>45</v>
      </c>
      <c r="D50" s="408"/>
      <c r="E50" s="408"/>
      <c r="F50" s="408"/>
      <c r="G50" s="408"/>
      <c r="H50" s="408"/>
      <c r="I50" s="408"/>
      <c r="J50" s="408"/>
      <c r="K50" s="408"/>
      <c r="L50" s="409"/>
      <c r="M50" s="18"/>
      <c r="N50" s="410"/>
      <c r="O50" s="410"/>
      <c r="P50" s="410"/>
      <c r="Q50" s="410"/>
      <c r="R50" s="410"/>
      <c r="S50" s="410"/>
      <c r="T50" s="410"/>
      <c r="U50" s="410"/>
      <c r="V50" s="410"/>
      <c r="W50" s="410"/>
      <c r="X50" s="410"/>
      <c r="Y50" s="410"/>
      <c r="Z50" s="410"/>
      <c r="AA50" s="93"/>
      <c r="AB50" s="93"/>
      <c r="AC50" s="93"/>
      <c r="AD50" s="93"/>
      <c r="AE50" s="93"/>
      <c r="AF50" s="93"/>
      <c r="AG50" s="93"/>
      <c r="AH50" s="93"/>
      <c r="AI50" s="93"/>
      <c r="AJ50" s="93"/>
      <c r="AK50" s="93"/>
      <c r="AL50" s="93"/>
      <c r="AM50" s="93"/>
      <c r="AN50" s="18"/>
      <c r="AO50" s="18"/>
      <c r="AP50" s="18"/>
      <c r="AQ50" s="18"/>
      <c r="AR50" s="18"/>
      <c r="AS50" s="18"/>
      <c r="AT50" s="18"/>
      <c r="AU50" s="18"/>
      <c r="AV50" s="18"/>
      <c r="AW50" s="18"/>
      <c r="AX50" s="81"/>
      <c r="AY50" s="18"/>
    </row>
    <row r="51" spans="1:51" ht="5.0999999999999996" customHeight="1">
      <c r="A51" s="82"/>
      <c r="B51" s="26"/>
      <c r="C51" s="26"/>
      <c r="D51" s="26"/>
      <c r="E51" s="26"/>
      <c r="F51" s="26"/>
      <c r="G51" s="26"/>
      <c r="H51" s="26"/>
      <c r="I51" s="26"/>
      <c r="J51" s="26"/>
      <c r="K51" s="26"/>
      <c r="L51" s="84"/>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84"/>
      <c r="AY51" s="18"/>
    </row>
    <row r="52" spans="1:51" ht="5.0999999999999996" customHeight="1">
      <c r="A52" s="80"/>
      <c r="B52" s="18"/>
      <c r="C52" s="18"/>
      <c r="D52" s="18"/>
      <c r="E52" s="18"/>
      <c r="F52" s="18"/>
      <c r="G52" s="18"/>
      <c r="H52" s="18"/>
      <c r="I52" s="18"/>
      <c r="J52" s="18"/>
      <c r="K52" s="18"/>
      <c r="L52" s="81"/>
      <c r="M52" s="378" t="s">
        <v>54</v>
      </c>
      <c r="N52" s="379"/>
      <c r="O52" s="379"/>
      <c r="P52" s="379"/>
      <c r="Q52" s="379"/>
      <c r="R52" s="379"/>
      <c r="S52" s="379"/>
      <c r="T52" s="379"/>
      <c r="U52" s="379"/>
      <c r="V52" s="379"/>
      <c r="W52" s="379"/>
      <c r="X52" s="379"/>
      <c r="Y52" s="379"/>
      <c r="Z52" s="379"/>
      <c r="AA52" s="379"/>
      <c r="AB52" s="379"/>
      <c r="AC52" s="379"/>
      <c r="AD52" s="380"/>
      <c r="AE52" s="378" t="s">
        <v>57</v>
      </c>
      <c r="AF52" s="379"/>
      <c r="AG52" s="379"/>
      <c r="AH52" s="379"/>
      <c r="AI52" s="379"/>
      <c r="AJ52" s="380"/>
      <c r="AK52" s="379" t="s">
        <v>55</v>
      </c>
      <c r="AL52" s="379"/>
      <c r="AM52" s="379"/>
      <c r="AN52" s="379"/>
      <c r="AO52" s="379"/>
      <c r="AP52" s="379"/>
      <c r="AQ52" s="379"/>
      <c r="AR52" s="379"/>
      <c r="AS52" s="379"/>
      <c r="AT52" s="379"/>
      <c r="AU52" s="379"/>
      <c r="AV52" s="379"/>
      <c r="AW52" s="379"/>
      <c r="AX52" s="380"/>
      <c r="AY52" s="18"/>
    </row>
    <row r="53" spans="1:51" ht="17.100000000000001" customHeight="1">
      <c r="A53" s="80"/>
      <c r="B53" s="377" t="s">
        <v>56</v>
      </c>
      <c r="C53" s="377"/>
      <c r="D53" s="377"/>
      <c r="E53" s="377"/>
      <c r="F53" s="377"/>
      <c r="G53" s="377"/>
      <c r="H53" s="377"/>
      <c r="I53" s="377"/>
      <c r="J53" s="377"/>
      <c r="K53" s="377"/>
      <c r="L53" s="81"/>
      <c r="M53" s="381"/>
      <c r="N53" s="382"/>
      <c r="O53" s="382"/>
      <c r="P53" s="382"/>
      <c r="Q53" s="382"/>
      <c r="R53" s="382"/>
      <c r="S53" s="382"/>
      <c r="T53" s="382"/>
      <c r="U53" s="382"/>
      <c r="V53" s="382"/>
      <c r="W53" s="382"/>
      <c r="X53" s="382"/>
      <c r="Y53" s="382"/>
      <c r="Z53" s="382"/>
      <c r="AA53" s="382"/>
      <c r="AB53" s="382"/>
      <c r="AC53" s="382"/>
      <c r="AD53" s="383"/>
      <c r="AE53" s="381"/>
      <c r="AF53" s="382"/>
      <c r="AG53" s="382"/>
      <c r="AH53" s="382"/>
      <c r="AI53" s="382"/>
      <c r="AJ53" s="383"/>
      <c r="AK53" s="382"/>
      <c r="AL53" s="382"/>
      <c r="AM53" s="382"/>
      <c r="AN53" s="382"/>
      <c r="AO53" s="382"/>
      <c r="AP53" s="382"/>
      <c r="AQ53" s="382"/>
      <c r="AR53" s="382"/>
      <c r="AS53" s="382"/>
      <c r="AT53" s="382"/>
      <c r="AU53" s="382"/>
      <c r="AV53" s="382"/>
      <c r="AW53" s="382"/>
      <c r="AX53" s="383"/>
      <c r="AY53" s="18"/>
    </row>
    <row r="54" spans="1:51" ht="17.100000000000001" customHeight="1">
      <c r="A54" s="80"/>
      <c r="B54" s="377" t="s">
        <v>52</v>
      </c>
      <c r="C54" s="377"/>
      <c r="D54" s="377"/>
      <c r="E54" s="377"/>
      <c r="F54" s="377"/>
      <c r="G54" s="377"/>
      <c r="H54" s="377"/>
      <c r="I54" s="377"/>
      <c r="J54" s="377"/>
      <c r="K54" s="377"/>
      <c r="L54" s="81"/>
      <c r="M54" s="395"/>
      <c r="N54" s="396"/>
      <c r="O54" s="396"/>
      <c r="P54" s="396"/>
      <c r="Q54" s="396"/>
      <c r="R54" s="396"/>
      <c r="S54" s="396"/>
      <c r="T54" s="396"/>
      <c r="U54" s="396"/>
      <c r="V54" s="396"/>
      <c r="W54" s="396"/>
      <c r="X54" s="396"/>
      <c r="Y54" s="396"/>
      <c r="Z54" s="396"/>
      <c r="AA54" s="396"/>
      <c r="AB54" s="396"/>
      <c r="AC54" s="396"/>
      <c r="AD54" s="397"/>
      <c r="AE54" s="386"/>
      <c r="AF54" s="387"/>
      <c r="AG54" s="387"/>
      <c r="AH54" s="387"/>
      <c r="AI54" s="387"/>
      <c r="AJ54" s="388"/>
      <c r="AK54" s="403"/>
      <c r="AL54" s="403"/>
      <c r="AM54" s="403"/>
      <c r="AN54" s="403"/>
      <c r="AO54" s="403"/>
      <c r="AP54" s="403"/>
      <c r="AQ54" s="403"/>
      <c r="AR54" s="403"/>
      <c r="AS54" s="403"/>
      <c r="AT54" s="403"/>
      <c r="AU54" s="403"/>
      <c r="AV54" s="403"/>
      <c r="AW54" s="403"/>
      <c r="AX54" s="404"/>
      <c r="AY54" s="18"/>
    </row>
    <row r="55" spans="1:51" ht="17.100000000000001" customHeight="1">
      <c r="A55" s="80"/>
      <c r="B55" s="377" t="s">
        <v>53</v>
      </c>
      <c r="C55" s="377"/>
      <c r="D55" s="377"/>
      <c r="E55" s="377"/>
      <c r="F55" s="377"/>
      <c r="G55" s="377"/>
      <c r="H55" s="377"/>
      <c r="I55" s="377"/>
      <c r="J55" s="377"/>
      <c r="K55" s="377"/>
      <c r="L55" s="81"/>
      <c r="M55" s="398"/>
      <c r="N55" s="330"/>
      <c r="O55" s="330"/>
      <c r="P55" s="330"/>
      <c r="Q55" s="330"/>
      <c r="R55" s="330"/>
      <c r="S55" s="330"/>
      <c r="T55" s="330"/>
      <c r="U55" s="330"/>
      <c r="V55" s="330"/>
      <c r="W55" s="330"/>
      <c r="X55" s="330"/>
      <c r="Y55" s="330"/>
      <c r="Z55" s="330"/>
      <c r="AA55" s="330"/>
      <c r="AB55" s="330"/>
      <c r="AC55" s="330"/>
      <c r="AD55" s="399"/>
      <c r="AE55" s="389"/>
      <c r="AF55" s="390"/>
      <c r="AG55" s="390"/>
      <c r="AH55" s="390"/>
      <c r="AI55" s="390"/>
      <c r="AJ55" s="391"/>
      <c r="AK55" s="360"/>
      <c r="AL55" s="360"/>
      <c r="AM55" s="360"/>
      <c r="AN55" s="360"/>
      <c r="AO55" s="360"/>
      <c r="AP55" s="360"/>
      <c r="AQ55" s="360"/>
      <c r="AR55" s="360"/>
      <c r="AS55" s="360"/>
      <c r="AT55" s="360"/>
      <c r="AU55" s="360"/>
      <c r="AV55" s="360"/>
      <c r="AW55" s="360"/>
      <c r="AX55" s="405"/>
      <c r="AY55" s="18"/>
    </row>
    <row r="56" spans="1:51" ht="5.0999999999999996" customHeight="1">
      <c r="A56" s="82"/>
      <c r="B56" s="26"/>
      <c r="C56" s="26"/>
      <c r="D56" s="26"/>
      <c r="E56" s="26"/>
      <c r="F56" s="26"/>
      <c r="G56" s="26"/>
      <c r="H56" s="26"/>
      <c r="I56" s="26"/>
      <c r="J56" s="26"/>
      <c r="K56" s="26"/>
      <c r="L56" s="84"/>
      <c r="M56" s="400"/>
      <c r="N56" s="401"/>
      <c r="O56" s="401"/>
      <c r="P56" s="401"/>
      <c r="Q56" s="401"/>
      <c r="R56" s="401"/>
      <c r="S56" s="401"/>
      <c r="T56" s="401"/>
      <c r="U56" s="401"/>
      <c r="V56" s="401"/>
      <c r="W56" s="401"/>
      <c r="X56" s="401"/>
      <c r="Y56" s="401"/>
      <c r="Z56" s="401"/>
      <c r="AA56" s="401"/>
      <c r="AB56" s="401"/>
      <c r="AC56" s="401"/>
      <c r="AD56" s="402"/>
      <c r="AE56" s="392"/>
      <c r="AF56" s="393"/>
      <c r="AG56" s="393"/>
      <c r="AH56" s="393"/>
      <c r="AI56" s="393"/>
      <c r="AJ56" s="394"/>
      <c r="AK56" s="406"/>
      <c r="AL56" s="406"/>
      <c r="AM56" s="406"/>
      <c r="AN56" s="406"/>
      <c r="AO56" s="406"/>
      <c r="AP56" s="406"/>
      <c r="AQ56" s="406"/>
      <c r="AR56" s="406"/>
      <c r="AS56" s="406"/>
      <c r="AT56" s="406"/>
      <c r="AU56" s="406"/>
      <c r="AV56" s="406"/>
      <c r="AW56" s="406"/>
      <c r="AX56" s="407"/>
      <c r="AY56" s="18"/>
    </row>
    <row r="57" spans="1:51" ht="15" customHeight="1">
      <c r="AY57" s="18"/>
    </row>
    <row r="58" spans="1:51" ht="15" customHeight="1">
      <c r="A58" s="362" t="s">
        <v>223</v>
      </c>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18"/>
    </row>
    <row r="59" spans="1:51">
      <c r="AY59" s="18"/>
    </row>
    <row r="60" spans="1:51">
      <c r="AY60" s="18"/>
    </row>
  </sheetData>
  <sheetProtection sheet="1" selectLockedCells="1"/>
  <mergeCells count="52">
    <mergeCell ref="C50:L50"/>
    <mergeCell ref="N50:Z50"/>
    <mergeCell ref="N48:AW48"/>
    <mergeCell ref="A58:AX58"/>
    <mergeCell ref="AE52:AJ53"/>
    <mergeCell ref="AK52:AX53"/>
    <mergeCell ref="M54:AD56"/>
    <mergeCell ref="AE54:AJ56"/>
    <mergeCell ref="AK54:AX56"/>
    <mergeCell ref="B53:K53"/>
    <mergeCell ref="B54:K54"/>
    <mergeCell ref="B55:K55"/>
    <mergeCell ref="M52:AD53"/>
    <mergeCell ref="B44:K44"/>
    <mergeCell ref="M41:AD42"/>
    <mergeCell ref="N49:AW49"/>
    <mergeCell ref="AE43:AJ45"/>
    <mergeCell ref="M43:AD45"/>
    <mergeCell ref="AK43:AX45"/>
    <mergeCell ref="B47:K47"/>
    <mergeCell ref="C48:L48"/>
    <mergeCell ref="C49:L49"/>
    <mergeCell ref="B25:K26"/>
    <mergeCell ref="N33:AW35"/>
    <mergeCell ref="N38:AD39"/>
    <mergeCell ref="B42:K42"/>
    <mergeCell ref="B43:K43"/>
    <mergeCell ref="B38:K39"/>
    <mergeCell ref="B33:K35"/>
    <mergeCell ref="AE41:AJ42"/>
    <mergeCell ref="AK41:AX42"/>
    <mergeCell ref="N29:AJ30"/>
    <mergeCell ref="AK29:AK30"/>
    <mergeCell ref="AL29:AP30"/>
    <mergeCell ref="AQ29:AQ30"/>
    <mergeCell ref="B29:K30"/>
    <mergeCell ref="N25:T26"/>
    <mergeCell ref="A18:AX19"/>
    <mergeCell ref="A22:AX22"/>
    <mergeCell ref="S14:Z14"/>
    <mergeCell ref="AC14:AX15"/>
    <mergeCell ref="AJ2:AL2"/>
    <mergeCell ref="AM2:AN2"/>
    <mergeCell ref="AO2:AP2"/>
    <mergeCell ref="AQ2:AR2"/>
    <mergeCell ref="AS2:AT2"/>
    <mergeCell ref="AU2:AV2"/>
    <mergeCell ref="AW2:AX2"/>
    <mergeCell ref="S8:Z8"/>
    <mergeCell ref="AC8:AX9"/>
    <mergeCell ref="S11:Z11"/>
    <mergeCell ref="AC11:AX12"/>
  </mergeCells>
  <phoneticPr fontId="1"/>
  <dataValidations count="4">
    <dataValidation imeMode="hiragana" allowBlank="1" showInputMessage="1" showErrorMessage="1" sqref="AC11:AY12 AC14:AY15 M43:AD45 M54:AD56 N48:AW48 AC8:AY9 N33:AW35"/>
    <dataValidation imeMode="off" allowBlank="1" showInputMessage="1" showErrorMessage="1" sqref="N38:AD39 AK43:AX45 N50:Z50 N49:AW49 AK54:AX56 AU2:AV2 AM2:AN2 AQ2:AR2"/>
    <dataValidation type="whole" imeMode="off" allowBlank="1" showInputMessage="1" showErrorMessage="1" sqref="AE43:AJ45 AE54:AJ56">
      <formula1>18</formula1>
      <formula2>99</formula2>
    </dataValidation>
    <dataValidation errorStyle="information" imeMode="hiragana" allowBlank="1" showInputMessage="1" showErrorMessage="1" errorTitle="確認" error="リストにない元号ですが、よろしいですか？" sqref="AJ2:AL2"/>
  </dataValidations>
  <printOptions horizontalCentered="1"/>
  <pageMargins left="0.78740157480314965" right="0.78740157480314965" top="1.1811023622047245" bottom="0.78740157480314965" header="0"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DATA!$A$14:$A$27</xm:f>
          </x14:formula1>
          <xm:sqref>N25:T26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29</vt:i4>
      </vt:variant>
    </vt:vector>
  </HeadingPairs>
  <TitlesOfParts>
    <vt:vector size="49" baseType="lpstr">
      <vt:lpstr>【設計図書閲覧時に提出】⇒</vt:lpstr>
      <vt:lpstr>閲覧（貸出）申請書</vt:lpstr>
      <vt:lpstr>【入札参加申込み時に提出】⇒</vt:lpstr>
      <vt:lpstr>参加申込書</vt:lpstr>
      <vt:lpstr>実績報告</vt:lpstr>
      <vt:lpstr>運転員調書</vt:lpstr>
      <vt:lpstr>【契約締結後に提出】⇒</vt:lpstr>
      <vt:lpstr>業務着手届</vt:lpstr>
      <vt:lpstr>主任技術者通知書</vt:lpstr>
      <vt:lpstr>作業実施調書</vt:lpstr>
      <vt:lpstr>【作業報告】⇒</vt:lpstr>
      <vt:lpstr>除雪連絡票【様式】</vt:lpstr>
      <vt:lpstr>連絡票・作業報告データ</vt:lpstr>
      <vt:lpstr>除雪作業報告書</vt:lpstr>
      <vt:lpstr>除雪作業報告書【様式】</vt:lpstr>
      <vt:lpstr>メーター添付用紙【参考】</vt:lpstr>
      <vt:lpstr>排雪作業報告書</vt:lpstr>
      <vt:lpstr>【業務完了時に提出】⇒</vt:lpstr>
      <vt:lpstr>業務完了届</vt:lpstr>
      <vt:lpstr>DATA</vt:lpstr>
      <vt:lpstr>メーター添付用紙【参考】!Print_Area</vt:lpstr>
      <vt:lpstr>運転員調書!Print_Area</vt:lpstr>
      <vt:lpstr>'閲覧（貸出）申請書'!Print_Area</vt:lpstr>
      <vt:lpstr>業務完了届!Print_Area</vt:lpstr>
      <vt:lpstr>業務着手届!Print_Area</vt:lpstr>
      <vt:lpstr>作業実施調書!Print_Area</vt:lpstr>
      <vt:lpstr>参加申込書!Print_Area</vt:lpstr>
      <vt:lpstr>実績報告!Print_Area</vt:lpstr>
      <vt:lpstr>主任技術者通知書!Print_Area</vt:lpstr>
      <vt:lpstr>除雪作業報告書!Print_Area</vt:lpstr>
      <vt:lpstr>除雪作業報告書【様式】!Print_Area</vt:lpstr>
      <vt:lpstr>除雪連絡票【様式】!Print_Area</vt:lpstr>
      <vt:lpstr>排雪作業報告書!Print_Area</vt:lpstr>
      <vt:lpstr>連絡票・作業報告データ!Print_Titles</vt:lpstr>
      <vt:lpstr>工区</vt:lpstr>
      <vt:lpstr>第10工区</vt:lpstr>
      <vt:lpstr>第11工区</vt:lpstr>
      <vt:lpstr>第12工区</vt:lpstr>
      <vt:lpstr>第13工区</vt:lpstr>
      <vt:lpstr>第14工区</vt:lpstr>
      <vt:lpstr>第１工区</vt:lpstr>
      <vt:lpstr>第２工区</vt:lpstr>
      <vt:lpstr>第３工区</vt:lpstr>
      <vt:lpstr>第４工区</vt:lpstr>
      <vt:lpstr>第５工区</vt:lpstr>
      <vt:lpstr>第６工区</vt:lpstr>
      <vt:lpstr>第７工区</vt:lpstr>
      <vt:lpstr>第８工区</vt:lpstr>
      <vt:lpstr>第９工区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山下　聡</cp:lastModifiedBy>
  <cp:lastPrinted>2025-09-24T08:47:49Z</cp:lastPrinted>
  <dcterms:created xsi:type="dcterms:W3CDTF">2019-07-23T06:50:55Z</dcterms:created>
  <dcterms:modified xsi:type="dcterms:W3CDTF">2025-09-24T08:48:12Z</dcterms:modified>
</cp:coreProperties>
</file>